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 Maik\Documents\SSOM\ZIT Listy projektów\"/>
    </mc:Choice>
  </mc:AlternateContent>
  <bookViews>
    <workbookView xWindow="0" yWindow="0" windowWidth="20490" windowHeight="7755" tabRatio="459" activeTab="3"/>
  </bookViews>
  <sheets>
    <sheet name="Alokacja wg RPO" sheetId="5" r:id="rId1"/>
    <sheet name="3a" sheetId="1" r:id="rId2"/>
    <sheet name="4e" sheetId="2" r:id="rId3"/>
    <sheet name="7b" sheetId="4" r:id="rId4"/>
    <sheet name="suma kontrolna" sheetId="6" state="hidden" r:id="rId5"/>
    <sheet name="7.3" sheetId="3" state="hidden" r:id="rId6"/>
  </sheets>
  <calcPr calcId="152511"/>
</workbook>
</file>

<file path=xl/calcChain.xml><?xml version="1.0" encoding="utf-8"?>
<calcChain xmlns="http://schemas.openxmlformats.org/spreadsheetml/2006/main">
  <c r="I12" i="4" l="1"/>
  <c r="G12" i="4"/>
  <c r="G13" i="4"/>
  <c r="I13" i="4" s="1"/>
  <c r="E12" i="4"/>
  <c r="H12" i="4"/>
  <c r="G38" i="2" l="1"/>
  <c r="I38" i="2" s="1"/>
  <c r="I39" i="2" s="1"/>
  <c r="G39" i="2"/>
  <c r="C39" i="2"/>
  <c r="H38" i="2"/>
  <c r="H39" i="2" s="1"/>
  <c r="G23" i="4" l="1"/>
  <c r="G24" i="4"/>
  <c r="G22" i="4"/>
  <c r="G5" i="4"/>
  <c r="G6" i="4"/>
  <c r="G7" i="4"/>
  <c r="G8" i="4"/>
  <c r="I8" i="4" s="1"/>
  <c r="G9" i="4"/>
  <c r="G10" i="4"/>
  <c r="G11" i="4"/>
  <c r="G14" i="4"/>
  <c r="I14" i="4" s="1"/>
  <c r="G15" i="4"/>
  <c r="G16" i="4"/>
  <c r="G4" i="4"/>
  <c r="I4" i="4" s="1"/>
  <c r="I5" i="4"/>
  <c r="I6" i="4"/>
  <c r="I7" i="4"/>
  <c r="I9" i="4"/>
  <c r="I10" i="4"/>
  <c r="I11" i="4"/>
  <c r="I15" i="4"/>
  <c r="I16" i="4"/>
  <c r="I5" i="1"/>
  <c r="I6" i="1"/>
  <c r="I7" i="1"/>
  <c r="I8" i="1"/>
  <c r="I4" i="1"/>
  <c r="G13" i="1"/>
  <c r="G14" i="1"/>
  <c r="G15" i="1"/>
  <c r="G16" i="1"/>
  <c r="G12" i="1"/>
  <c r="G5" i="1"/>
  <c r="G6" i="1"/>
  <c r="G7" i="1"/>
  <c r="G8" i="1"/>
  <c r="G4" i="1"/>
  <c r="G28" i="2" l="1"/>
  <c r="G29" i="2"/>
  <c r="G30" i="2"/>
  <c r="G31" i="2"/>
  <c r="G32" i="2"/>
  <c r="G33" i="2"/>
  <c r="G34" i="2"/>
  <c r="G35" i="2"/>
  <c r="G36" i="2"/>
  <c r="G37" i="2"/>
  <c r="G2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7" i="2"/>
  <c r="G6" i="2"/>
  <c r="F5" i="2"/>
  <c r="G4" i="2"/>
  <c r="H28" i="2" l="1"/>
  <c r="H29" i="2"/>
  <c r="H30" i="2"/>
  <c r="H31" i="2"/>
  <c r="H32" i="2"/>
  <c r="H33" i="2"/>
  <c r="H34" i="2"/>
  <c r="H35" i="2"/>
  <c r="H36" i="2"/>
  <c r="H37" i="2"/>
  <c r="H27" i="2"/>
  <c r="I5" i="2"/>
  <c r="I6" i="2"/>
  <c r="I4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E23" i="4"/>
  <c r="E24" i="4"/>
  <c r="C11" i="6" l="1"/>
  <c r="C10" i="6"/>
  <c r="C9" i="6"/>
  <c r="C8" i="6"/>
  <c r="E36" i="2"/>
  <c r="I36" i="2"/>
  <c r="I37" i="2"/>
  <c r="I27" i="2" l="1"/>
  <c r="I29" i="2"/>
  <c r="I30" i="2"/>
  <c r="I31" i="2"/>
  <c r="I32" i="2"/>
  <c r="I33" i="2"/>
  <c r="I34" i="2"/>
  <c r="I35" i="2"/>
  <c r="I28" i="2"/>
  <c r="E12" i="2"/>
  <c r="I12" i="2"/>
  <c r="H5" i="4"/>
  <c r="H6" i="4"/>
  <c r="H7" i="4"/>
  <c r="H8" i="4"/>
  <c r="H9" i="4"/>
  <c r="H10" i="4"/>
  <c r="H11" i="4"/>
  <c r="H13" i="4"/>
  <c r="H14" i="4"/>
  <c r="H15" i="4"/>
  <c r="H16" i="4"/>
  <c r="H4" i="4"/>
  <c r="E22" i="4"/>
  <c r="H5" i="1"/>
  <c r="H6" i="1"/>
  <c r="H7" i="1"/>
  <c r="H8" i="1"/>
  <c r="H4" i="1"/>
  <c r="C17" i="5" l="1"/>
  <c r="C18" i="5"/>
  <c r="C19" i="5"/>
  <c r="C16" i="5"/>
  <c r="C20" i="5" s="1"/>
  <c r="B20" i="5"/>
  <c r="C5" i="5"/>
  <c r="C6" i="5"/>
  <c r="C8" i="5"/>
  <c r="C9" i="5"/>
  <c r="C10" i="5"/>
  <c r="C11" i="5"/>
  <c r="C4" i="5"/>
  <c r="C12" i="5" s="1"/>
  <c r="H17" i="4"/>
  <c r="H9" i="1"/>
  <c r="I7" i="2"/>
  <c r="I8" i="2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23" i="2"/>
  <c r="G17" i="1"/>
  <c r="B12" i="5"/>
  <c r="A26" i="5" s="1"/>
  <c r="E15" i="4"/>
  <c r="E5" i="4"/>
  <c r="E6" i="4"/>
  <c r="E7" i="4"/>
  <c r="E8" i="4"/>
  <c r="E9" i="4"/>
  <c r="E10" i="4"/>
  <c r="E11" i="4"/>
  <c r="E13" i="4"/>
  <c r="E14" i="4"/>
  <c r="E16" i="4"/>
  <c r="E7" i="1"/>
  <c r="E4" i="4"/>
  <c r="C17" i="4"/>
  <c r="E22" i="2"/>
  <c r="E11" i="2"/>
  <c r="E8" i="1"/>
  <c r="E34" i="2"/>
  <c r="E21" i="2"/>
  <c r="E10" i="2"/>
  <c r="E7" i="3"/>
  <c r="E8" i="3" s="1"/>
  <c r="C15" i="3"/>
  <c r="C9" i="1"/>
  <c r="E11" i="3"/>
  <c r="E14" i="3"/>
  <c r="E12" i="3"/>
  <c r="E5" i="3"/>
  <c r="E4" i="3"/>
  <c r="C8" i="3"/>
  <c r="C17" i="1"/>
  <c r="E12" i="1"/>
  <c r="E13" i="1"/>
  <c r="E14" i="1"/>
  <c r="E15" i="1"/>
  <c r="E16" i="1"/>
  <c r="E5" i="1"/>
  <c r="E6" i="1"/>
  <c r="E4" i="1"/>
  <c r="C24" i="2"/>
  <c r="E30" i="2"/>
  <c r="E32" i="2"/>
  <c r="E33" i="2"/>
  <c r="E35" i="2"/>
  <c r="E28" i="2"/>
  <c r="E5" i="2"/>
  <c r="E6" i="2"/>
  <c r="E7" i="2"/>
  <c r="E8" i="2"/>
  <c r="E9" i="2"/>
  <c r="E13" i="2"/>
  <c r="E14" i="2"/>
  <c r="E15" i="2"/>
  <c r="E16" i="2"/>
  <c r="E17" i="2"/>
  <c r="E18" i="2"/>
  <c r="E19" i="2"/>
  <c r="E20" i="2"/>
  <c r="E23" i="2"/>
  <c r="E4" i="2"/>
  <c r="E15" i="3"/>
  <c r="E39" i="2" l="1"/>
  <c r="E9" i="1"/>
  <c r="H24" i="2"/>
  <c r="G17" i="4"/>
  <c r="A23" i="5"/>
  <c r="E17" i="4"/>
  <c r="G24" i="2"/>
  <c r="E24" i="2"/>
  <c r="I24" i="2"/>
  <c r="B5" i="6" s="1"/>
  <c r="I17" i="4"/>
  <c r="B6" i="6" s="1"/>
  <c r="C6" i="6" s="1"/>
  <c r="I9" i="1"/>
  <c r="B4" i="6" s="1"/>
  <c r="C4" i="6" s="1"/>
  <c r="G9" i="1"/>
  <c r="E17" i="1"/>
  <c r="B14" i="6" l="1"/>
  <c r="C5" i="6"/>
  <c r="B12" i="6"/>
  <c r="C14" i="6" l="1"/>
  <c r="C12" i="6"/>
</calcChain>
</file>

<file path=xl/sharedStrings.xml><?xml version="1.0" encoding="utf-8"?>
<sst xmlns="http://schemas.openxmlformats.org/spreadsheetml/2006/main" count="312" uniqueCount="139">
  <si>
    <t>Tytuł projektu</t>
  </si>
  <si>
    <t>Wartość projektu w mln zł</t>
  </si>
  <si>
    <t>Kategoria projektu</t>
  </si>
  <si>
    <t>Podmiot zgłaszający</t>
  </si>
  <si>
    <t>A</t>
  </si>
  <si>
    <t>Gmina Miasto Stargard Szczeciński</t>
  </si>
  <si>
    <t>Gmina Goleniów</t>
  </si>
  <si>
    <t>Powiat Policki</t>
  </si>
  <si>
    <t>Gmina Gryfino</t>
  </si>
  <si>
    <t>Gmina Police</t>
  </si>
  <si>
    <t>Miasto Świnoujście</t>
  </si>
  <si>
    <t>Gmina Stepnica</t>
  </si>
  <si>
    <t>"Rozbudowa infrastruktury portowej w Stepnicy"</t>
  </si>
  <si>
    <t>Gmina Dobra</t>
  </si>
  <si>
    <t>Gmina Kobylanka</t>
  </si>
  <si>
    <t>"Poprawa infrastruktury w Porcie Morskim Police"</t>
  </si>
  <si>
    <t>LISTA REZERWOWA</t>
  </si>
  <si>
    <t>B</t>
  </si>
  <si>
    <t>"Przebudowa ul. Tadeusza Kościuszki i ul. Portowej w Stepnicy wraz z budową kanalizacji deszczowej"</t>
  </si>
  <si>
    <t>Gmina Miasto Szczecin</t>
  </si>
  <si>
    <t>Gmina Kołbaskowo</t>
  </si>
  <si>
    <t>Gmina Stargard Szczeciński</t>
  </si>
  <si>
    <t>Gmina Stare Czarnowo</t>
  </si>
  <si>
    <t>Budowia drogi rowerowej łączącej Gminę Stepnica z węzłem przesiadkowym Goleniów - Goleniowski Park Przemysłowy na trasie SKM</t>
  </si>
  <si>
    <t>Priorytet Inwestycjny 7.3</t>
  </si>
  <si>
    <t>Suma</t>
  </si>
  <si>
    <t>LISTA PODSTAWOWA</t>
  </si>
  <si>
    <t>Kwota dofinansowania (75%) w mln zł</t>
  </si>
  <si>
    <t>Kwota dofinansowania (60%) w mln zł</t>
  </si>
  <si>
    <t>Pogłębienie Nurtu Skolwińskiego - roboty czerpalne (pogłębiarskie)</t>
  </si>
  <si>
    <t>Gmina Miasto Szczecin/Odroujście</t>
  </si>
  <si>
    <t>Gmina Miasto Szczecin/Odroujście/Fosfan</t>
  </si>
  <si>
    <t>Zakup pogłębiarki rzecznej wraz z wyposażeniem</t>
  </si>
  <si>
    <t xml:space="preserve"> Budowa portu śródlądowego SKOLWIN-Odroujście" </t>
  </si>
  <si>
    <t>Budowa portu śródlądowego Skolwin-Odroujście</t>
  </si>
  <si>
    <t>Przywrócenie funkcji społeczno-gospodarczych zdegradowanego obszaru Strefy Północ na terenie osiedli Skolwin i Stołczyn oraz poprawa dostępu do portu morskiego</t>
  </si>
  <si>
    <t>Przywrócenie funkcji społeczno-gospodarczych zdegradowanego obszaru po byłej Papierni Skolwin</t>
  </si>
  <si>
    <t>Powiat Policki/Gmina Kołbaskowo</t>
  </si>
  <si>
    <t>Budowa zintegrowanego węzła komunikacyjnego Łękno wraz z infrastrukturą na przebiegu Trasy Średnicowej dla obsługi wewnątrz aglomeracji ruchu pasażerskiego w Szczecinie</t>
  </si>
  <si>
    <t>W całości przechodzi do POIIŚ</t>
  </si>
  <si>
    <t>Zbyt ogólny opis</t>
  </si>
  <si>
    <t xml:space="preserve">Budowa dróg do terenów inwestycyjnych w rejonie drogi krajowej 31 (ul. Pomorska) w Gryfinie </t>
  </si>
  <si>
    <t>Wsparcie zrównoważonej mobilności obszaru SOM poprzez przebudowę drogi powiatowej Nr 3914Z Szczecin – Police.</t>
  </si>
  <si>
    <t>Budowa obwodnicy wschodniej łącząca Bazę Marynarki Wojennej NATO i Centrum Usług „Mulnik”z przeprawami promowymi Centrum i Warszów  - etap I - rozbudowa ul. Steyera.</t>
  </si>
  <si>
    <t>Gmina Miasto Świnoujście</t>
  </si>
  <si>
    <t>Budowa dróg rowerowych w Policach w celu zapewnienia dostępności komunikacyjnej do terenów przemysłowych Polic.</t>
  </si>
  <si>
    <t>Wymiana i uzupełnienie oświetlenia  drogowego LED w Gminie Police</t>
  </si>
  <si>
    <t>Przebudowa ulicy Siedleckiej w Policach w ramach rewitalizacji terenów miejskich.</t>
  </si>
  <si>
    <t>Budowa drogi rowerowej łączącej Gminę Stare Czarnowo z Gryfińskim Parkiem Przemysłowym</t>
  </si>
  <si>
    <t>Budowa drogi rowerowej łączącej Gminę Stare Czarnowo z Miastem Szczecin</t>
  </si>
  <si>
    <t>Przebudowa drogi gminnej na odcinku od węzła Motaniec do terenów inwestycyjnych</t>
  </si>
  <si>
    <t xml:space="preserve">Zintegrowane działania na rzecz zrównoważonej multimodalnej mobilności miejskiej w obszarze funkcjonalnym Szczecina:
I ETAP – wsparcie zrównoważonej mobilności mieszkańców obszaru funkcjonalnego Szczecina poprzez przebudowę drogi powiatowej Nr 3927Z Szczecin – Siadło Górne
II ETAP  – budowa centrum przesiadkowego Ustowo w rejonie Ronda Hakena, ul. Autostrada Poznańska i DK 13 w nowym przebiegu
</t>
  </si>
  <si>
    <t>Budowa drogi gminnej wraz z infrastrukturą towarzyszącą ulica Spółdzielców  w Mierzynie w gminie Dobra oraz  Przebudowa drogi gminnej – ul. Wiosenna w Skarbimierzycach wraz z infrastrukturą towarzyszącą</t>
  </si>
  <si>
    <t>Alokacja na Zintegrowane Inwestycje Terytorialne wg Regionalnego Programu Operacyjnego</t>
  </si>
  <si>
    <t>Priorytet Inwestycyjny</t>
  </si>
  <si>
    <t>Kwota w EUR</t>
  </si>
  <si>
    <t>W trybie konkursowym</t>
  </si>
  <si>
    <t>W trybie bezkonkursowym</t>
  </si>
  <si>
    <t>3.1 Promowanie przedsiębiorczości, w szczególności poprzez ułatwianie gospodarczego wykorzystywania nowych pomysłów oraz sprzyjanie tworzeniu nowych firm, w tym również poprzez inkubatory przesiębiorczości</t>
  </si>
  <si>
    <t>4.5 Promowanie strategii niskoemisyjnych dla wszystkich rodzajów terytoriów w szczególności dla obszarów miejskich, w tym wspieranie zrównoważonej multimodalnej mobilności miejskiej i działań adaptacyjnych mających oddziaływanie łagodzące zmiany klimatu</t>
  </si>
  <si>
    <t>7.2 Zwiększanie mobilności regionalnej poprzez łączenie węzłów drugorzędnych, trzeciorzędnych z infrastrukturą TEN-T, w tym z węzłami multimodalnymi</t>
  </si>
  <si>
    <t xml:space="preserve">3.3 Wspieranie tworzenia i poszerzania zaawansowanych zdolności w zakresie rozwoju produktów i usług </t>
  </si>
  <si>
    <t>4.3 Wspieranie efektywności energetycznej, inteligentnego zarządzania energią i wykorzystywania odnawialnych źródeł energii w budynkach publicznych i sektorze mieszkaniowym</t>
  </si>
  <si>
    <t>10.1 Ograniczenie przedwczesnego kończenia nauki szkolnej oraz zapewnienie równego dostępu do dobrej jakości edukacji elementarnej, kształcenia podstwowego i ponadpodstawowego</t>
  </si>
  <si>
    <t>10.3 bis Lepsze dostosowanie systemów kształcenia i szkolenia do potrzeb rynku pracy, ułatwianie przechodzenia z etapu kształcenia do etapu zatrudnienia oraz wzmacnianie systemów kształcenia i szkolenia zawodowego i ich jakości, w tym poprzez mechanizmy prognozowania umiejętności, dostosowania programów nauczania oraz tworzenia i rozwoju systemów uczenia się poprzez praktyczną naukę zawodu realizowaną w ścisłej współpracy z pracodawcami</t>
  </si>
  <si>
    <t>Alokacja na Zintegrowane Inwestycje Terytorialne wg POIiŚ</t>
  </si>
  <si>
    <t>Kwota w zł (*4,2 zł)</t>
  </si>
  <si>
    <t>ZIT RPO + POIiŚ w PLN</t>
  </si>
  <si>
    <t>ZIT RPO + POIiŚ w EUR</t>
  </si>
  <si>
    <t>4.v transport miejski</t>
  </si>
  <si>
    <t>4.vi sieci ciepłownicze w zakresie kogeneracji</t>
  </si>
  <si>
    <t>4.v sieci ciepłownicze</t>
  </si>
  <si>
    <t xml:space="preserve">4.iii kompleksowa modernizacja energetyczna budynków mieszkalnych </t>
  </si>
  <si>
    <t>Kwota w zł (*4,2324 zł)</t>
  </si>
  <si>
    <r>
      <t xml:space="preserve">Wartość projektu w mln </t>
    </r>
    <r>
      <rPr>
        <b/>
        <sz val="11"/>
        <color theme="1"/>
        <rFont val="Calibri"/>
        <family val="2"/>
        <charset val="238"/>
      </rPr>
      <t>€</t>
    </r>
  </si>
  <si>
    <r>
      <t xml:space="preserve">Kwota dofinansowania (70%) w mln </t>
    </r>
    <r>
      <rPr>
        <b/>
        <sz val="11"/>
        <color theme="1"/>
        <rFont val="Calibri"/>
        <family val="2"/>
        <charset val="238"/>
      </rPr>
      <t>€</t>
    </r>
  </si>
  <si>
    <t>Budowa drogi wyjazdowej z m.Bezrzecze do ul. Nowoszerokiej w m. Szczecin</t>
  </si>
  <si>
    <t>Zakup 8 szt. autobusów niskoemisyjnych</t>
  </si>
  <si>
    <t>Modernizacja taboru tramwajowego na potrzeby Spółki TRAMWAJE SZCZECIŃSKIE</t>
  </si>
  <si>
    <t>Zakup taboru autobusowego niskoemisyjnego - w ilości sztuk 30</t>
  </si>
  <si>
    <t>/ * kurs EUR przyjęto na poziomie 4,2 zł</t>
  </si>
  <si>
    <t>Zakup taboru autobusowego niskoemisynego - w ilości sztuk 20</t>
  </si>
  <si>
    <t>Zakup taboru autobusowego niskoemisyjnego - w ilości sztuk 10</t>
  </si>
  <si>
    <t xml:space="preserve">Zakup taboru autobusowego niskoemisyjnego - w ilości sztuk 80 </t>
  </si>
  <si>
    <t>Priorytet Inwestycyjny 4e</t>
  </si>
  <si>
    <t>3a.  Promowanie przedsiębiorczości, w szczególności poprzez ułatwianie gospodarczego wykorzystywania nowych pomysłów oraz sprzyjanie tworzeniu nowych firm, w tym również poprzez inkubatory przesiębiorczości</t>
  </si>
  <si>
    <t>4e.  Promowanie strategii niskoemisyjnych dla wszystkich rodzajów terytoriów w szczególności dla obszarów miejskich, w tym wspieranie zrównoważonej multimodalnej mobilności miejskiej i działań adaptacyjnych mających oddziaływanie łagodzące zmiany klimatu</t>
  </si>
  <si>
    <t>7b.  Zwiększanie mobilności regionalnej poprzez łączenie węzłów drugorzędnych, trzeciorzędnych z infrastrukturą TEN-T, w tym z węzłami multimodalnymi</t>
  </si>
  <si>
    <t xml:space="preserve">3c.  Wspieranie tworzenia i poszerzania zaawansowanych zdolności w zakresie rozwoju produktów i usług </t>
  </si>
  <si>
    <t>4c.   Wspieranie efektywności energetycznej, inteligentnego zarządzania energią i wykorzystywania odnawialnych źródeł energii w budynkach publicznych i sektorze mieszkaniowym</t>
  </si>
  <si>
    <t>10i.  Ograniczenie przedwczesnego kończenia nauki szkolnej oraz zapewnienie równego dostępu do dobrej jakości edukacji elementarnej, kształcenia podstwowego i ponadpodstawowego</t>
  </si>
  <si>
    <t>10iv.   Lepsze dostosowanie systemów kształcenia i szkolenia do potrzeb rynku pracy, ułatwianie przechodzenia z etapu kształcenia do etapu zatrudnienia oraz wzmacnianie systemów kształcenia i szkolenia zawodowego i ich jakości, w tym poprzez mechanizmy prognozowania umiejętności, dostosowania programów nauczania oraz tworzenia i rozwoju systemów uczenia się poprzez praktyczną naukę zawodu realizowaną w ścisłej współpracy z pracodawcami</t>
  </si>
  <si>
    <t>Priorytet Inwestycyjny 3a</t>
  </si>
  <si>
    <t>Priorytet Inwestycyjny 7b</t>
  </si>
  <si>
    <t>Modernizacja ulicy Modrej i Koralowej</t>
  </si>
  <si>
    <t>Modernizacja ulicy Smoczej</t>
  </si>
  <si>
    <t>Węzeł przesiadkowy Głębokie wraz z budową i przebudową trasy rowerowej wzdłuż alei Wojska Polskiego</t>
  </si>
  <si>
    <t>% dofinansowania</t>
  </si>
  <si>
    <t>Kwota dofinansowania w mln zł</t>
  </si>
  <si>
    <t>Kwota dofinansowania                       w mln zł</t>
  </si>
  <si>
    <r>
      <t xml:space="preserve">Kwota dofinansowania  w  mln </t>
    </r>
    <r>
      <rPr>
        <b/>
        <sz val="11"/>
        <color theme="1"/>
        <rFont val="Calibri"/>
        <family val="2"/>
        <charset val="238"/>
      </rPr>
      <t>€</t>
    </r>
  </si>
  <si>
    <r>
      <t xml:space="preserve">Kwota dofinansowania  w mln </t>
    </r>
    <r>
      <rPr>
        <b/>
        <sz val="11"/>
        <color theme="1"/>
        <rFont val="Calibri"/>
        <family val="2"/>
        <charset val="238"/>
      </rPr>
      <t>€</t>
    </r>
  </si>
  <si>
    <t>Kwota dofinansowania  w mln zł</t>
  </si>
  <si>
    <r>
      <t xml:space="preserve">Kwota dofinansowania w mln </t>
    </r>
    <r>
      <rPr>
        <b/>
        <sz val="11"/>
        <color theme="1"/>
        <rFont val="Calibri"/>
        <family val="2"/>
        <charset val="238"/>
      </rPr>
      <t>€</t>
    </r>
  </si>
  <si>
    <t>Szczeciński Rower Miejski - etap II</t>
  </si>
  <si>
    <t>Poprawa bezpieczeństwa i przebudowa dróg na odcinkach dróg gminnych na terenie Gminy Stare Czarnowo</t>
  </si>
  <si>
    <t>Przebudowa dróg powiatowych nr 1350Z oraz 1352Z na odcinku Szczecin-Binowo</t>
  </si>
  <si>
    <t>Gmina Stare Czarnowo  / powiat gryfiński</t>
  </si>
  <si>
    <t>Przebudowa drogi powiatowej Nr 1355Z, na odcinku przejście przez miejscowość Żelewo</t>
  </si>
  <si>
    <t>Wzmocnienie atrakcyjności inwestycyjnej Województwa Zachodniopomorskiego poprzez kompleksowe przygotowanie terenów Parku Przemysłowego Nowoczesnych Technologii w Stargardzie Szczecińskim</t>
  </si>
  <si>
    <t>Rewitalizacja powojskowych terenów w celu utworzenia centrum usług "Mulnik" w Świnoujściu</t>
  </si>
  <si>
    <t>Budowa bocznicy kolejowej i stacji/przystanku kolejowego dla pasażerów na terenie Goleniowskiego Parku Przemysłowego w Łozienicy</t>
  </si>
  <si>
    <t>Przebudowa infrastruktury drogowej  wraz z infrastrukturą towarzyszącą w rejonie strefy inwestycyjnej w Policach w celu poprawy warunków prowadzenia i rozwoju działalności przedsiębiorstw oraz tworzenia nowych</t>
  </si>
  <si>
    <t>Rozbudowa sieci wodno-kanalizacyjnej na terenie Parku Przemysłowego Nowowczesnych Technologii</t>
  </si>
  <si>
    <t>Poprawa atrakcyjności gospodarczej miasta poprzez wzmocnienie potencjału inwestycyjnnego terenów przy ul. Lubczyńskiej i Kniewskiej oraz w strefie przedsiębiorczości MŚP "Park Dąbie"</t>
  </si>
  <si>
    <t>Rewitalizacja terenów zdegradowanych po byłej kopalni kruszywa z przeznaczeniem pod tereny inwestycyjne na terenie Gminy Stare Czarnowo wraz z infrastrukturą towarzyszacą (wodociag, kanalizacja , sieć energetyczna)</t>
  </si>
  <si>
    <t>Kontynuacja budowy układu komunikacyjnego wraz z uzbrojeniem terenów inwestycyjnych na terenie Parku Regionalnego w Gryfinie</t>
  </si>
  <si>
    <t>Poprawa dostępności do małych i mikroprzedsiębiorstw na terenie Gminy Kołbaskowo</t>
  </si>
  <si>
    <t>Budowa infrastruktury związanej z modernizacją węzła przesiadkowego kolejowo-promowo-autobusowego w Świnoujściu</t>
  </si>
  <si>
    <t>Budowa układu dróg rowerowych w celu umożliwienia dojazdu do węzła przesiadkowego przy ul. Dworcowej / Barlickiego w Świnoujsciu</t>
  </si>
  <si>
    <t>Budowa węzła przesiadkowego i pętli autobusowej w Policach</t>
  </si>
  <si>
    <t>Zintegrowane centrum przesiadkowe w Stargardzie Szczecińskim</t>
  </si>
  <si>
    <t>Budowa zintegrowanego węzła przesiadkowego wraz z wielofunkcyjnym dworcem kolejowo-autobusowym w Goleniowie oraz budowa centrum przesiadkowego w miejscowości Załom wraz z pętlą autobusową</t>
  </si>
  <si>
    <t>Zintegrowane Centrum Przesiadkowe w Gryfinie</t>
  </si>
  <si>
    <t>Budowa miejsca przesiadkowego na skrzyżowaniu ulic Na Świdwie i Wschodniej w miejscowości Łęgi</t>
  </si>
  <si>
    <t>Budowa drogi rowerowej Dobra - Szczecin (punkt przesiadkowy Głębokie)</t>
  </si>
  <si>
    <t>Budowa punktu przesiadkowego z zapleczem parkingowym przy węźle w Motańcu</t>
  </si>
  <si>
    <t>Budowa punktu przesiadkowego wraz z zapleczem parkingowym przy stacji kolejowej w miejscowości Reptowo</t>
  </si>
  <si>
    <t>Oświetlenie dróg gminnych z wykorzystaniem energii ze źródeł odnawialnych</t>
  </si>
  <si>
    <t>Budowa drogi dojazdowej do terenów Gminy Dobra, w tym do Zakładu Aktywności Zawodowej</t>
  </si>
  <si>
    <t>Przebudowa ul. Towarowej wraz z budową ciągu pieszo -rowerowego wraz z przebudową skrzyżowania ul. I Brygady i Towarowej</t>
  </si>
  <si>
    <t>Budowa dróg rowerowych na terenie Gminy Kołbaskowo w celu uzyskania dostępności komunikacyjnej i poprawy bezpieczeństwa w ramach obszaru metropolitalnego</t>
  </si>
  <si>
    <t>Budowa i modernizacja oświetlenia ulicznego na terenie Gminy Stepnica</t>
  </si>
  <si>
    <t>Budowa dróg rowerowych w gminie Goleniów do terenów inwestycyjnych SOM</t>
  </si>
  <si>
    <t>Budowa dróg rowerowych w Policach w celu zapewnienia dostępności komunikacyjnej do terenów przemysłowych i usługowych Polic. – etap II</t>
  </si>
  <si>
    <t>Budowa infrastruktury drogowej polegająca na przebudowie drogi gminnej wraz z budową chodników i ścieżki rowerowej w Grzędzicach (Lipnik – Grzędzice – Żarowo - Lubowo)</t>
  </si>
  <si>
    <t>Przebudowa ul. Towarowej wraz z budową ciągu pieszo -rowerowego w Stargardzie Szczecińskim</t>
  </si>
  <si>
    <t>Przebudowa ul. Tadeusza Kościuszki i ul. Portowej w Stepnicy wraz z budową kanalizacji deszczowej</t>
  </si>
  <si>
    <t>Poprawa warunków dla rozpoczęcia, prowadzenia i rozwoju działalności przedsiębiorstw poprzez przebudowę infrastruktury drogowej w części przemysłowej miasta Goleniów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</si>
</sst>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.00\ _z_ł"/>
    <numFmt numFmtId="166" formatCode="#,##0.00;[Red]#,##0.00"/>
    <numFmt numFmtId="167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2" fontId="1" fillId="4" borderId="0" xfId="0" applyNumberFormat="1" applyFont="1" applyFill="1"/>
    <xf numFmtId="2" fontId="0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1" fillId="4" borderId="0" xfId="0" applyFont="1" applyFill="1" applyBorder="1" applyAlignment="1">
      <alignment wrapText="1"/>
    </xf>
    <xf numFmtId="0" fontId="1" fillId="4" borderId="0" xfId="0" applyFont="1" applyFill="1"/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2" fontId="0" fillId="0" borderId="1" xfId="0" applyNumberForma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left" vertical="top" wrapText="1"/>
    </xf>
    <xf numFmtId="0" fontId="6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wrapText="1"/>
    </xf>
    <xf numFmtId="0" fontId="0" fillId="3" borderId="0" xfId="0" applyFill="1"/>
    <xf numFmtId="0" fontId="7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justify"/>
    </xf>
    <xf numFmtId="0" fontId="4" fillId="0" borderId="1" xfId="0" applyFont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justify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0" fontId="0" fillId="2" borderId="3" xfId="0" applyFill="1" applyBorder="1" applyAlignment="1">
      <alignment horizontal="right"/>
    </xf>
    <xf numFmtId="0" fontId="0" fillId="2" borderId="2" xfId="0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2" fontId="1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justify"/>
    </xf>
    <xf numFmtId="0" fontId="0" fillId="2" borderId="1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wrapText="1"/>
    </xf>
    <xf numFmtId="0" fontId="1" fillId="0" borderId="0" xfId="0" applyFont="1"/>
    <xf numFmtId="0" fontId="0" fillId="4" borderId="1" xfId="0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0" fontId="1" fillId="7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vertical="center" wrapText="1"/>
    </xf>
    <xf numFmtId="2" fontId="1" fillId="7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vertical="center"/>
    </xf>
    <xf numFmtId="4" fontId="0" fillId="0" borderId="3" xfId="0" applyNumberFormat="1" applyBorder="1"/>
    <xf numFmtId="0" fontId="0" fillId="0" borderId="3" xfId="0" applyBorder="1" applyAlignment="1">
      <alignment horizontal="right"/>
    </xf>
    <xf numFmtId="2" fontId="1" fillId="0" borderId="3" xfId="0" applyNumberFormat="1" applyFont="1" applyBorder="1" applyAlignment="1">
      <alignment vertical="center"/>
    </xf>
    <xf numFmtId="4" fontId="1" fillId="4" borderId="1" xfId="0" applyNumberFormat="1" applyFont="1" applyFill="1" applyBorder="1"/>
    <xf numFmtId="2" fontId="1" fillId="7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4" fillId="7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5" fontId="1" fillId="6" borderId="1" xfId="0" applyNumberFormat="1" applyFont="1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165" fontId="1" fillId="5" borderId="1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0" fillId="5" borderId="1" xfId="0" applyNumberForma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vertical="center" wrapText="1"/>
    </xf>
    <xf numFmtId="2" fontId="0" fillId="8" borderId="1" xfId="0" applyNumberFormat="1" applyFont="1" applyFill="1" applyBorder="1" applyAlignment="1">
      <alignment vertical="center" wrapText="1"/>
    </xf>
    <xf numFmtId="2" fontId="1" fillId="8" borderId="1" xfId="0" applyNumberFormat="1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right" vertical="center" wrapText="1"/>
    </xf>
    <xf numFmtId="2" fontId="1" fillId="8" borderId="1" xfId="0" applyNumberFormat="1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center" wrapText="1"/>
    </xf>
    <xf numFmtId="2" fontId="1" fillId="8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wrapText="1"/>
    </xf>
    <xf numFmtId="164" fontId="1" fillId="4" borderId="1" xfId="0" applyNumberFormat="1" applyFont="1" applyFill="1" applyBorder="1"/>
    <xf numFmtId="165" fontId="1" fillId="5" borderId="1" xfId="0" applyNumberFormat="1" applyFont="1" applyFill="1" applyBorder="1" applyAlignment="1">
      <alignment horizontal="right"/>
    </xf>
    <xf numFmtId="164" fontId="1" fillId="8" borderId="1" xfId="0" applyNumberFormat="1" applyFont="1" applyFill="1" applyBorder="1"/>
    <xf numFmtId="164" fontId="1" fillId="9" borderId="1" xfId="0" applyNumberFormat="1" applyFont="1" applyFill="1" applyBorder="1"/>
    <xf numFmtId="164" fontId="1" fillId="0" borderId="0" xfId="0" applyNumberFormat="1" applyFont="1"/>
    <xf numFmtId="0" fontId="1" fillId="7" borderId="0" xfId="0" applyFont="1" applyFill="1"/>
    <xf numFmtId="0" fontId="1" fillId="6" borderId="0" xfId="0" applyFont="1" applyFill="1" applyBorder="1" applyAlignment="1">
      <alignment wrapText="1"/>
    </xf>
    <xf numFmtId="4" fontId="1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4" fontId="0" fillId="0" borderId="1" xfId="0" applyNumberFormat="1" applyBorder="1" applyAlignment="1"/>
    <xf numFmtId="2" fontId="0" fillId="5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0" xfId="0" quotePrefix="1" applyFill="1" applyBorder="1" applyAlignment="1">
      <alignment horizontal="left" vertical="top"/>
    </xf>
    <xf numFmtId="165" fontId="1" fillId="3" borderId="1" xfId="0" applyNumberFormat="1" applyFont="1" applyFill="1" applyBorder="1"/>
    <xf numFmtId="164" fontId="1" fillId="3" borderId="1" xfId="0" applyNumberFormat="1" applyFont="1" applyFill="1" applyBorder="1"/>
    <xf numFmtId="166" fontId="0" fillId="0" borderId="0" xfId="0" applyNumberFormat="1"/>
    <xf numFmtId="0" fontId="0" fillId="0" borderId="0" xfId="0" quotePrefix="1"/>
    <xf numFmtId="0" fontId="4" fillId="10" borderId="1" xfId="0" applyFont="1" applyFill="1" applyBorder="1" applyAlignment="1">
      <alignment horizontal="right" vertical="center" wrapText="1"/>
    </xf>
    <xf numFmtId="2" fontId="4" fillId="10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10" fontId="19" fillId="0" borderId="0" xfId="0" applyNumberFormat="1" applyFont="1"/>
    <xf numFmtId="10" fontId="19" fillId="0" borderId="0" xfId="0" applyNumberFormat="1" applyFont="1" applyAlignment="1">
      <alignment vertical="center"/>
    </xf>
    <xf numFmtId="9" fontId="19" fillId="0" borderId="0" xfId="0" applyNumberFormat="1" applyFont="1"/>
    <xf numFmtId="167" fontId="19" fillId="0" borderId="0" xfId="0" applyNumberFormat="1" applyFont="1"/>
    <xf numFmtId="9" fontId="21" fillId="3" borderId="0" xfId="1" applyFont="1" applyFill="1"/>
    <xf numFmtId="9" fontId="21" fillId="3" borderId="1" xfId="1" applyFont="1" applyFill="1" applyBorder="1" applyAlignment="1">
      <alignment vertical="center"/>
    </xf>
    <xf numFmtId="167" fontId="21" fillId="3" borderId="1" xfId="1" applyNumberFormat="1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right" vertical="center"/>
    </xf>
    <xf numFmtId="9" fontId="21" fillId="0" borderId="1" xfId="1" applyFont="1" applyBorder="1" applyAlignment="1">
      <alignment horizontal="center" vertical="center" wrapText="1"/>
    </xf>
    <xf numFmtId="9" fontId="21" fillId="3" borderId="1" xfId="1" applyFont="1" applyFill="1" applyBorder="1"/>
    <xf numFmtId="9" fontId="21" fillId="3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justify" vertical="top" wrapText="1"/>
    </xf>
    <xf numFmtId="0" fontId="0" fillId="3" borderId="1" xfId="0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/>
    </xf>
    <xf numFmtId="0" fontId="21" fillId="3" borderId="0" xfId="0" applyFont="1" applyFill="1"/>
    <xf numFmtId="2" fontId="23" fillId="3" borderId="1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wrapText="1"/>
    </xf>
    <xf numFmtId="0" fontId="23" fillId="3" borderId="1" xfId="0" applyFont="1" applyFill="1" applyBorder="1" applyAlignment="1">
      <alignment vertical="center" wrapText="1"/>
    </xf>
    <xf numFmtId="9" fontId="22" fillId="3" borderId="1" xfId="1" applyNumberFormat="1" applyFont="1" applyFill="1" applyBorder="1" applyAlignment="1">
      <alignment vertical="center" wrapText="1"/>
    </xf>
    <xf numFmtId="167" fontId="21" fillId="3" borderId="1" xfId="1" applyNumberFormat="1" applyFont="1" applyFill="1" applyBorder="1" applyAlignment="1">
      <alignment vertical="center" wrapText="1"/>
    </xf>
    <xf numFmtId="9" fontId="21" fillId="3" borderId="1" xfId="1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vertical="center" wrapText="1"/>
    </xf>
    <xf numFmtId="9" fontId="22" fillId="3" borderId="1" xfId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wrapText="1"/>
    </xf>
    <xf numFmtId="4" fontId="1" fillId="4" borderId="7" xfId="0" applyNumberFormat="1" applyFont="1" applyFill="1" applyBorder="1"/>
    <xf numFmtId="0" fontId="0" fillId="4" borderId="7" xfId="0" applyFill="1" applyBorder="1" applyAlignment="1">
      <alignment horizontal="right"/>
    </xf>
    <xf numFmtId="2" fontId="1" fillId="4" borderId="7" xfId="0" applyNumberFormat="1" applyFont="1" applyFill="1" applyBorder="1"/>
    <xf numFmtId="9" fontId="21" fillId="3" borderId="7" xfId="1" applyFont="1" applyFill="1" applyBorder="1"/>
    <xf numFmtId="2" fontId="1" fillId="7" borderId="7" xfId="0" applyNumberFormat="1" applyFont="1" applyFill="1" applyBorder="1"/>
    <xf numFmtId="4" fontId="1" fillId="5" borderId="7" xfId="0" applyNumberFormat="1" applyFont="1" applyFill="1" applyBorder="1"/>
    <xf numFmtId="2" fontId="1" fillId="5" borderId="7" xfId="0" applyNumberFormat="1" applyFont="1" applyFill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5" xfId="0" applyBorder="1" applyAlignment="1"/>
    <xf numFmtId="0" fontId="1" fillId="6" borderId="4" xfId="0" applyFont="1" applyFill="1" applyBorder="1" applyAlignment="1">
      <alignment horizontal="center"/>
    </xf>
    <xf numFmtId="0" fontId="0" fillId="0" borderId="6" xfId="0" applyBorder="1" applyAlignment="1"/>
    <xf numFmtId="2" fontId="0" fillId="2" borderId="3" xfId="0" applyNumberFormat="1" applyFill="1" applyBorder="1" applyAlignment="1">
      <alignment horizontal="left" vertical="top" wrapText="1"/>
    </xf>
    <xf numFmtId="2" fontId="0" fillId="2" borderId="3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opLeftCell="A13" zoomScale="90" zoomScaleNormal="90" workbookViewId="0">
      <selection activeCell="A9" sqref="A9"/>
    </sheetView>
  </sheetViews>
  <sheetFormatPr defaultRowHeight="15" x14ac:dyDescent="0.25"/>
  <cols>
    <col min="1" max="1" width="52.28515625" customWidth="1"/>
    <col min="2" max="2" width="38.7109375" customWidth="1"/>
    <col min="3" max="3" width="34" customWidth="1"/>
  </cols>
  <sheetData>
    <row r="1" spans="1:3" x14ac:dyDescent="0.25">
      <c r="A1" s="101" t="s">
        <v>53</v>
      </c>
    </row>
    <row r="2" spans="1:3" x14ac:dyDescent="0.25">
      <c r="A2" s="131" t="s">
        <v>54</v>
      </c>
      <c r="B2" s="131" t="s">
        <v>55</v>
      </c>
      <c r="C2" s="103" t="s">
        <v>66</v>
      </c>
    </row>
    <row r="3" spans="1:3" x14ac:dyDescent="0.25">
      <c r="A3" s="212" t="s">
        <v>57</v>
      </c>
      <c r="B3" s="213"/>
      <c r="C3" s="214"/>
    </row>
    <row r="4" spans="1:3" ht="75" x14ac:dyDescent="0.25">
      <c r="A4" s="137" t="s">
        <v>85</v>
      </c>
      <c r="B4" s="138">
        <v>20000000</v>
      </c>
      <c r="C4" s="155">
        <f>B4*4.2</f>
        <v>84000000</v>
      </c>
    </row>
    <row r="5" spans="1:3" ht="90" x14ac:dyDescent="0.25">
      <c r="A5" s="137" t="s">
        <v>86</v>
      </c>
      <c r="B5" s="138">
        <v>49900000</v>
      </c>
      <c r="C5" s="155">
        <f t="shared" ref="C5:C11" si="0">B5*4.2</f>
        <v>209580000</v>
      </c>
    </row>
    <row r="6" spans="1:3" ht="45" x14ac:dyDescent="0.25">
      <c r="A6" s="137" t="s">
        <v>87</v>
      </c>
      <c r="B6" s="138">
        <v>8000000</v>
      </c>
      <c r="C6" s="155">
        <f t="shared" si="0"/>
        <v>33600000</v>
      </c>
    </row>
    <row r="7" spans="1:3" x14ac:dyDescent="0.25">
      <c r="A7" s="215" t="s">
        <v>56</v>
      </c>
      <c r="B7" s="216"/>
      <c r="C7" s="214"/>
    </row>
    <row r="8" spans="1:3" ht="45" x14ac:dyDescent="0.25">
      <c r="A8" s="136" t="s">
        <v>88</v>
      </c>
      <c r="B8" s="135">
        <v>5000000</v>
      </c>
      <c r="C8" s="156">
        <f t="shared" si="0"/>
        <v>21000000</v>
      </c>
    </row>
    <row r="9" spans="1:3" ht="60" x14ac:dyDescent="0.25">
      <c r="A9" s="136" t="s">
        <v>89</v>
      </c>
      <c r="B9" s="135">
        <v>15000000</v>
      </c>
      <c r="C9" s="156">
        <f t="shared" si="0"/>
        <v>63000000</v>
      </c>
    </row>
    <row r="10" spans="1:3" ht="60" x14ac:dyDescent="0.25">
      <c r="A10" s="136" t="s">
        <v>90</v>
      </c>
      <c r="B10" s="135">
        <v>7800000</v>
      </c>
      <c r="C10" s="156">
        <f t="shared" si="0"/>
        <v>32760000</v>
      </c>
    </row>
    <row r="11" spans="1:3" ht="135" x14ac:dyDescent="0.25">
      <c r="A11" s="136" t="s">
        <v>91</v>
      </c>
      <c r="B11" s="135">
        <v>3400000</v>
      </c>
      <c r="C11" s="156">
        <f t="shared" si="0"/>
        <v>14280000</v>
      </c>
    </row>
    <row r="12" spans="1:3" x14ac:dyDescent="0.25">
      <c r="A12" s="103" t="s">
        <v>25</v>
      </c>
      <c r="B12" s="104">
        <f>SUM(B4:B11)</f>
        <v>109100000</v>
      </c>
      <c r="C12" s="153">
        <f>SUM(C4:C11)</f>
        <v>458220000</v>
      </c>
    </row>
    <row r="14" spans="1:3" x14ac:dyDescent="0.25">
      <c r="A14" s="101" t="s">
        <v>65</v>
      </c>
    </row>
    <row r="15" spans="1:3" x14ac:dyDescent="0.25">
      <c r="A15" s="131" t="s">
        <v>54</v>
      </c>
      <c r="B15" s="131" t="s">
        <v>55</v>
      </c>
      <c r="C15" s="103" t="s">
        <v>73</v>
      </c>
    </row>
    <row r="16" spans="1:3" ht="30" x14ac:dyDescent="0.25">
      <c r="A16" s="151" t="s">
        <v>72</v>
      </c>
      <c r="B16" s="154">
        <v>9618776</v>
      </c>
      <c r="C16" s="155">
        <f>B16*4.2324</f>
        <v>40710507.542400002</v>
      </c>
    </row>
    <row r="17" spans="1:3" x14ac:dyDescent="0.25">
      <c r="A17" s="152" t="s">
        <v>71</v>
      </c>
      <c r="B17" s="154">
        <v>8419851</v>
      </c>
      <c r="C17" s="155">
        <f t="shared" ref="C17:C19" si="1">B17*4.2324</f>
        <v>35636177.372400001</v>
      </c>
    </row>
    <row r="18" spans="1:3" x14ac:dyDescent="0.25">
      <c r="A18" s="152" t="s">
        <v>70</v>
      </c>
      <c r="B18" s="154">
        <v>7514051</v>
      </c>
      <c r="C18" s="155">
        <f t="shared" si="1"/>
        <v>31802469.452400003</v>
      </c>
    </row>
    <row r="19" spans="1:3" x14ac:dyDescent="0.25">
      <c r="A19" s="152" t="s">
        <v>69</v>
      </c>
      <c r="B19" s="154">
        <v>64692546</v>
      </c>
      <c r="C19" s="155">
        <f t="shared" si="1"/>
        <v>273804731.6904</v>
      </c>
    </row>
    <row r="20" spans="1:3" x14ac:dyDescent="0.25">
      <c r="A20" s="103" t="s">
        <v>25</v>
      </c>
      <c r="B20" s="104">
        <f>SUM(B16:B19)</f>
        <v>90245224</v>
      </c>
      <c r="C20" s="153">
        <f>SUM(C16:C19)</f>
        <v>381953886.05760002</v>
      </c>
    </row>
    <row r="22" spans="1:3" x14ac:dyDescent="0.25">
      <c r="A22" s="159" t="s">
        <v>67</v>
      </c>
    </row>
    <row r="23" spans="1:3" x14ac:dyDescent="0.25">
      <c r="A23" s="157">
        <f>C12+C20</f>
        <v>840173886.05760002</v>
      </c>
    </row>
    <row r="25" spans="1:3" x14ac:dyDescent="0.25">
      <c r="A25" s="158" t="s">
        <v>68</v>
      </c>
    </row>
    <row r="26" spans="1:3" x14ac:dyDescent="0.25">
      <c r="A26" s="160">
        <f>B12+B20</f>
        <v>199345224</v>
      </c>
    </row>
  </sheetData>
  <mergeCells count="2">
    <mergeCell ref="A3:C3"/>
    <mergeCell ref="A7:C7"/>
  </mergeCells>
  <pageMargins left="0.19685039370078741" right="0.31496062992125984" top="0.15748031496062992" bottom="0.15748031496062992" header="0.11811023622047245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B17" sqref="B17"/>
    </sheetView>
  </sheetViews>
  <sheetFormatPr defaultRowHeight="15" x14ac:dyDescent="0.25"/>
  <cols>
    <col min="1" max="1" width="32.140625" customWidth="1"/>
    <col min="2" max="2" width="57.42578125" customWidth="1"/>
    <col min="3" max="3" width="17.42578125" customWidth="1"/>
    <col min="4" max="4" width="26.140625" hidden="1" customWidth="1"/>
    <col min="5" max="5" width="33.42578125" hidden="1" customWidth="1"/>
    <col min="6" max="6" width="12.7109375" style="192" customWidth="1"/>
    <col min="7" max="7" width="30.140625" customWidth="1"/>
  </cols>
  <sheetData>
    <row r="1" spans="1:9" x14ac:dyDescent="0.25">
      <c r="A1" s="30" t="s">
        <v>92</v>
      </c>
    </row>
    <row r="2" spans="1:9" x14ac:dyDescent="0.25">
      <c r="A2" s="21" t="s">
        <v>26</v>
      </c>
    </row>
    <row r="3" spans="1:9" ht="75" x14ac:dyDescent="0.25">
      <c r="A3" s="46" t="s">
        <v>3</v>
      </c>
      <c r="B3" s="46" t="s">
        <v>0</v>
      </c>
      <c r="C3" s="46" t="s">
        <v>1</v>
      </c>
      <c r="D3" s="46" t="s">
        <v>2</v>
      </c>
      <c r="E3" s="47" t="s">
        <v>27</v>
      </c>
      <c r="F3" s="185" t="s">
        <v>97</v>
      </c>
      <c r="G3" s="105" t="s">
        <v>98</v>
      </c>
      <c r="H3" s="143" t="s">
        <v>74</v>
      </c>
      <c r="I3" s="143" t="s">
        <v>75</v>
      </c>
    </row>
    <row r="4" spans="1:9" ht="32.25" customHeight="1" x14ac:dyDescent="0.25">
      <c r="A4" s="62" t="s">
        <v>30</v>
      </c>
      <c r="B4" s="62" t="s">
        <v>36</v>
      </c>
      <c r="C4" s="63">
        <v>15</v>
      </c>
      <c r="D4" s="64" t="s">
        <v>4</v>
      </c>
      <c r="E4" s="65">
        <f>C4*75%</f>
        <v>11.25</v>
      </c>
      <c r="F4" s="196">
        <v>0.7</v>
      </c>
      <c r="G4" s="106">
        <f>C4*F4</f>
        <v>10.5</v>
      </c>
      <c r="H4" s="147">
        <f>C4/4.2</f>
        <v>3.5714285714285712</v>
      </c>
      <c r="I4" s="144">
        <f>G4/4.2</f>
        <v>2.5</v>
      </c>
    </row>
    <row r="5" spans="1:9" ht="60" x14ac:dyDescent="0.25">
      <c r="A5" s="62" t="s">
        <v>5</v>
      </c>
      <c r="B5" s="66" t="s">
        <v>109</v>
      </c>
      <c r="C5" s="63">
        <v>55</v>
      </c>
      <c r="D5" s="64" t="s">
        <v>4</v>
      </c>
      <c r="E5" s="65">
        <f t="shared" ref="E5:E8" si="0">C5*75%</f>
        <v>41.25</v>
      </c>
      <c r="F5" s="196">
        <v>0.7</v>
      </c>
      <c r="G5" s="106">
        <f t="shared" ref="G5:G8" si="1">C5*F5</f>
        <v>38.5</v>
      </c>
      <c r="H5" s="147">
        <f t="shared" ref="H5:H8" si="2">C5/4.2</f>
        <v>13.095238095238095</v>
      </c>
      <c r="I5" s="144">
        <f t="shared" ref="I5:I8" si="3">G5/4.2</f>
        <v>9.1666666666666661</v>
      </c>
    </row>
    <row r="6" spans="1:9" ht="30" x14ac:dyDescent="0.25">
      <c r="A6" s="62" t="s">
        <v>10</v>
      </c>
      <c r="B6" s="62" t="s">
        <v>110</v>
      </c>
      <c r="C6" s="63">
        <v>26.36</v>
      </c>
      <c r="D6" s="173" t="s">
        <v>4</v>
      </c>
      <c r="E6" s="174">
        <f t="shared" si="0"/>
        <v>19.77</v>
      </c>
      <c r="F6" s="196">
        <v>0.7</v>
      </c>
      <c r="G6" s="106">
        <f t="shared" si="1"/>
        <v>18.451999999999998</v>
      </c>
      <c r="H6" s="147">
        <f t="shared" si="2"/>
        <v>6.2761904761904761</v>
      </c>
      <c r="I6" s="144">
        <f t="shared" si="3"/>
        <v>4.3933333333333326</v>
      </c>
    </row>
    <row r="7" spans="1:9" ht="45" x14ac:dyDescent="0.25">
      <c r="A7" s="52" t="s">
        <v>6</v>
      </c>
      <c r="B7" s="188" t="s">
        <v>111</v>
      </c>
      <c r="C7" s="68">
        <v>10</v>
      </c>
      <c r="D7" s="97" t="s">
        <v>17</v>
      </c>
      <c r="E7" s="29">
        <f t="shared" si="0"/>
        <v>7.5</v>
      </c>
      <c r="F7" s="196">
        <v>0.7</v>
      </c>
      <c r="G7" s="106">
        <f t="shared" si="1"/>
        <v>7</v>
      </c>
      <c r="H7" s="147">
        <f t="shared" si="2"/>
        <v>2.3809523809523809</v>
      </c>
      <c r="I7" s="144">
        <f t="shared" si="3"/>
        <v>1.6666666666666665</v>
      </c>
    </row>
    <row r="8" spans="1:9" ht="60" x14ac:dyDescent="0.25">
      <c r="A8" s="98" t="s">
        <v>9</v>
      </c>
      <c r="B8" s="189" t="s">
        <v>112</v>
      </c>
      <c r="C8" s="99">
        <v>18</v>
      </c>
      <c r="D8" s="64" t="s">
        <v>4</v>
      </c>
      <c r="E8" s="65">
        <f t="shared" si="0"/>
        <v>13.5</v>
      </c>
      <c r="F8" s="196">
        <v>0.7</v>
      </c>
      <c r="G8" s="106">
        <f t="shared" si="1"/>
        <v>12.6</v>
      </c>
      <c r="H8" s="147">
        <f t="shared" si="2"/>
        <v>4.2857142857142856</v>
      </c>
      <c r="I8" s="144">
        <f t="shared" si="3"/>
        <v>3</v>
      </c>
    </row>
    <row r="9" spans="1:9" x14ac:dyDescent="0.25">
      <c r="A9" s="1"/>
      <c r="B9" s="108" t="s">
        <v>25</v>
      </c>
      <c r="C9" s="109">
        <f>SUM(C4:C8)</f>
        <v>124.36</v>
      </c>
      <c r="D9" s="110"/>
      <c r="E9" s="111">
        <f>SUM(E4:E8)</f>
        <v>93.27</v>
      </c>
      <c r="F9" s="193"/>
      <c r="G9" s="112">
        <f>SUM(G4:G8)</f>
        <v>87.051999999999992</v>
      </c>
      <c r="H9" s="148">
        <f>SUM(H4:H8)</f>
        <v>29.609523809523804</v>
      </c>
      <c r="I9" s="146">
        <f>SUM(I4:I8)</f>
        <v>20.726666666666667</v>
      </c>
    </row>
    <row r="10" spans="1:9" x14ac:dyDescent="0.25">
      <c r="A10" s="20" t="s">
        <v>16</v>
      </c>
      <c r="B10" s="1"/>
      <c r="C10" s="2"/>
      <c r="D10" s="2"/>
      <c r="E10" s="1"/>
      <c r="F10" s="194"/>
      <c r="G10" s="1"/>
    </row>
    <row r="11" spans="1:9" ht="30" x14ac:dyDescent="0.25">
      <c r="A11" s="46" t="s">
        <v>3</v>
      </c>
      <c r="B11" s="46" t="s">
        <v>0</v>
      </c>
      <c r="C11" s="46" t="s">
        <v>1</v>
      </c>
      <c r="D11" s="46" t="s">
        <v>2</v>
      </c>
      <c r="E11" s="48" t="s">
        <v>27</v>
      </c>
      <c r="F11" s="185" t="s">
        <v>97</v>
      </c>
      <c r="G11" s="105" t="s">
        <v>98</v>
      </c>
    </row>
    <row r="12" spans="1:9" ht="30" x14ac:dyDescent="0.25">
      <c r="A12" s="42" t="s">
        <v>5</v>
      </c>
      <c r="B12" s="42" t="s">
        <v>113</v>
      </c>
      <c r="C12" s="14">
        <v>10</v>
      </c>
      <c r="D12" s="15" t="s">
        <v>17</v>
      </c>
      <c r="E12" s="11">
        <f t="shared" ref="E12:E16" si="4">C12*75%</f>
        <v>7.5</v>
      </c>
      <c r="F12" s="198">
        <v>0.7</v>
      </c>
      <c r="G12" s="133">
        <f>C12*F12</f>
        <v>7</v>
      </c>
    </row>
    <row r="13" spans="1:9" ht="60" x14ac:dyDescent="0.25">
      <c r="A13" s="42" t="s">
        <v>19</v>
      </c>
      <c r="B13" s="39" t="s">
        <v>114</v>
      </c>
      <c r="C13" s="191">
        <v>36</v>
      </c>
      <c r="D13" s="17" t="s">
        <v>17</v>
      </c>
      <c r="E13" s="11">
        <f t="shared" si="4"/>
        <v>27</v>
      </c>
      <c r="F13" s="197">
        <v>0.67800000000000005</v>
      </c>
      <c r="G13" s="133">
        <f t="shared" ref="G13:G16" si="5">C13*F13</f>
        <v>24.408000000000001</v>
      </c>
      <c r="H13" s="177"/>
    </row>
    <row r="14" spans="1:9" ht="60" x14ac:dyDescent="0.25">
      <c r="A14" s="42" t="s">
        <v>22</v>
      </c>
      <c r="B14" s="42" t="s">
        <v>115</v>
      </c>
      <c r="C14" s="16">
        <v>3</v>
      </c>
      <c r="D14" s="17" t="s">
        <v>17</v>
      </c>
      <c r="E14" s="11">
        <f t="shared" si="4"/>
        <v>2.25</v>
      </c>
      <c r="F14" s="198">
        <v>0.7</v>
      </c>
      <c r="G14" s="133">
        <f t="shared" si="5"/>
        <v>2.0999999999999996</v>
      </c>
    </row>
    <row r="15" spans="1:9" ht="45" x14ac:dyDescent="0.25">
      <c r="A15" s="39" t="s">
        <v>8</v>
      </c>
      <c r="B15" s="39" t="s">
        <v>116</v>
      </c>
      <c r="C15" s="23">
        <v>15</v>
      </c>
      <c r="D15" s="24" t="s">
        <v>17</v>
      </c>
      <c r="E15" s="11">
        <f t="shared" si="4"/>
        <v>11.25</v>
      </c>
      <c r="F15" s="198">
        <v>0.7</v>
      </c>
      <c r="G15" s="133">
        <f t="shared" si="5"/>
        <v>10.5</v>
      </c>
    </row>
    <row r="16" spans="1:9" ht="30" x14ac:dyDescent="0.25">
      <c r="A16" s="42" t="s">
        <v>20</v>
      </c>
      <c r="B16" s="67" t="s">
        <v>117</v>
      </c>
      <c r="C16" s="15">
        <v>20</v>
      </c>
      <c r="D16" s="18" t="s">
        <v>17</v>
      </c>
      <c r="E16" s="11">
        <f t="shared" si="4"/>
        <v>15</v>
      </c>
      <c r="F16" s="198">
        <v>0.7</v>
      </c>
      <c r="G16" s="133">
        <f t="shared" si="5"/>
        <v>14</v>
      </c>
    </row>
    <row r="17" spans="2:7" x14ac:dyDescent="0.25">
      <c r="B17" s="108" t="s">
        <v>25</v>
      </c>
      <c r="C17" s="113">
        <f>SUM(C12:C16)</f>
        <v>84</v>
      </c>
      <c r="D17" s="114"/>
      <c r="E17" s="115">
        <f>SUM(E12:E16)</f>
        <v>63</v>
      </c>
      <c r="F17" s="195"/>
      <c r="G17" s="112">
        <f>SUM(G12:G16)</f>
        <v>58.008000000000003</v>
      </c>
    </row>
    <row r="18" spans="2:7" x14ac:dyDescent="0.25">
      <c r="B18" s="1"/>
      <c r="C18" s="3"/>
      <c r="D18" s="4"/>
    </row>
    <row r="19" spans="2:7" x14ac:dyDescent="0.25">
      <c r="B19" s="1"/>
      <c r="C19" s="3"/>
      <c r="D19" s="3"/>
    </row>
    <row r="20" spans="2:7" x14ac:dyDescent="0.25">
      <c r="B20" s="1"/>
    </row>
    <row r="21" spans="2:7" x14ac:dyDescent="0.25">
      <c r="B21" s="1"/>
    </row>
    <row r="22" spans="2:7" x14ac:dyDescent="0.25">
      <c r="B22" s="1"/>
    </row>
    <row r="23" spans="2:7" x14ac:dyDescent="0.25">
      <c r="B23" s="1"/>
    </row>
    <row r="24" spans="2:7" x14ac:dyDescent="0.25">
      <c r="B24" s="1"/>
    </row>
  </sheetData>
  <pageMargins left="0.51181102362204722" right="0.51181102362204722" top="0.55118110236220474" bottom="0.55118110236220474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25" zoomScaleNormal="100" workbookViewId="0">
      <selection activeCell="B36" sqref="B36"/>
    </sheetView>
  </sheetViews>
  <sheetFormatPr defaultRowHeight="15" x14ac:dyDescent="0.25"/>
  <cols>
    <col min="1" max="1" width="33.5703125" customWidth="1"/>
    <col min="2" max="2" width="60" customWidth="1"/>
    <col min="3" max="3" width="21.7109375" customWidth="1"/>
    <col min="4" max="4" width="20.7109375" hidden="1" customWidth="1"/>
    <col min="5" max="5" width="24.42578125" hidden="1" customWidth="1"/>
    <col min="6" max="6" width="12.140625" style="180" customWidth="1"/>
    <col min="7" max="7" width="19.7109375" customWidth="1"/>
    <col min="8" max="8" width="11.7109375" customWidth="1"/>
    <col min="9" max="9" width="12.42578125" customWidth="1"/>
  </cols>
  <sheetData>
    <row r="1" spans="1:10" x14ac:dyDescent="0.25">
      <c r="A1" s="30" t="s">
        <v>84</v>
      </c>
    </row>
    <row r="2" spans="1:10" x14ac:dyDescent="0.25">
      <c r="A2" s="21" t="s">
        <v>26</v>
      </c>
    </row>
    <row r="3" spans="1:10" ht="45" x14ac:dyDescent="0.25">
      <c r="A3" s="46" t="s">
        <v>3</v>
      </c>
      <c r="B3" s="46" t="s">
        <v>0</v>
      </c>
      <c r="C3" s="46" t="s">
        <v>1</v>
      </c>
      <c r="D3" s="46" t="s">
        <v>1</v>
      </c>
      <c r="E3" s="46" t="s">
        <v>1</v>
      </c>
      <c r="F3" s="185" t="s">
        <v>97</v>
      </c>
      <c r="G3" s="105" t="s">
        <v>99</v>
      </c>
      <c r="H3" s="139" t="s">
        <v>74</v>
      </c>
      <c r="I3" s="139" t="s">
        <v>100</v>
      </c>
    </row>
    <row r="4" spans="1:10" ht="30" x14ac:dyDescent="0.25">
      <c r="A4" s="45" t="s">
        <v>19</v>
      </c>
      <c r="B4" s="40" t="s">
        <v>96</v>
      </c>
      <c r="C4" s="183">
        <v>34.67</v>
      </c>
      <c r="D4" s="19" t="s">
        <v>4</v>
      </c>
      <c r="E4" s="26">
        <f>C4*75%</f>
        <v>26.002500000000001</v>
      </c>
      <c r="F4" s="182">
        <v>0.40200000000000002</v>
      </c>
      <c r="G4" s="121">
        <f>C4*F4</f>
        <v>13.937340000000001</v>
      </c>
      <c r="H4" s="142">
        <f>C4/4.2</f>
        <v>8.2547619047619047</v>
      </c>
      <c r="I4" s="142">
        <f>G4/4.2</f>
        <v>3.3184142857142858</v>
      </c>
      <c r="J4" s="179"/>
    </row>
    <row r="5" spans="1:10" ht="51" customHeight="1" x14ac:dyDescent="0.25">
      <c r="A5" s="51" t="s">
        <v>19</v>
      </c>
      <c r="B5" s="52" t="s">
        <v>38</v>
      </c>
      <c r="C5" s="184">
        <v>149.30000000000001</v>
      </c>
      <c r="D5" s="7" t="s">
        <v>4</v>
      </c>
      <c r="E5" s="26">
        <f t="shared" ref="E5:E23" si="0">C5*75%</f>
        <v>111.97500000000001</v>
      </c>
      <c r="F5" s="182">
        <f>G5/C5</f>
        <v>0.48894842598794369</v>
      </c>
      <c r="G5" s="121">
        <v>73</v>
      </c>
      <c r="H5" s="142">
        <f t="shared" ref="H5:H23" si="1">C5/4.2</f>
        <v>35.547619047619051</v>
      </c>
      <c r="I5" s="142">
        <f t="shared" ref="I5:I23" si="2">G5/4.2</f>
        <v>17.38095238095238</v>
      </c>
      <c r="J5" s="176"/>
    </row>
    <row r="6" spans="1:10" ht="42.75" customHeight="1" x14ac:dyDescent="0.25">
      <c r="A6" s="40" t="s">
        <v>19</v>
      </c>
      <c r="B6" s="40" t="s">
        <v>81</v>
      </c>
      <c r="C6" s="8">
        <v>20</v>
      </c>
      <c r="D6" s="9" t="s">
        <v>4</v>
      </c>
      <c r="E6" s="26">
        <f t="shared" si="0"/>
        <v>15</v>
      </c>
      <c r="F6" s="181">
        <v>0.67</v>
      </c>
      <c r="G6" s="121">
        <f>C6*F6</f>
        <v>13.4</v>
      </c>
      <c r="H6" s="142">
        <f t="shared" si="1"/>
        <v>4.7619047619047619</v>
      </c>
      <c r="I6" s="142">
        <f t="shared" si="2"/>
        <v>3.1904761904761902</v>
      </c>
      <c r="J6" s="178"/>
    </row>
    <row r="7" spans="1:10" ht="45" x14ac:dyDescent="0.25">
      <c r="A7" s="45" t="s">
        <v>10</v>
      </c>
      <c r="B7" s="41" t="s">
        <v>118</v>
      </c>
      <c r="C7" s="10">
        <v>8.4</v>
      </c>
      <c r="D7" s="8" t="s">
        <v>4</v>
      </c>
      <c r="E7" s="26">
        <f t="shared" si="0"/>
        <v>6.3000000000000007</v>
      </c>
      <c r="F7" s="181">
        <v>0.67</v>
      </c>
      <c r="G7" s="121">
        <f>C7*F7</f>
        <v>5.628000000000001</v>
      </c>
      <c r="H7" s="142">
        <f t="shared" si="1"/>
        <v>2</v>
      </c>
      <c r="I7" s="142">
        <f t="shared" si="2"/>
        <v>1.34</v>
      </c>
    </row>
    <row r="8" spans="1:10" ht="45" x14ac:dyDescent="0.25">
      <c r="A8" s="45" t="s">
        <v>10</v>
      </c>
      <c r="B8" s="41" t="s">
        <v>119</v>
      </c>
      <c r="C8" s="10">
        <v>7.74</v>
      </c>
      <c r="D8" s="8" t="s">
        <v>4</v>
      </c>
      <c r="E8" s="26">
        <f t="shared" si="0"/>
        <v>5.8049999999999997</v>
      </c>
      <c r="F8" s="181">
        <v>0.67</v>
      </c>
      <c r="G8" s="121">
        <f t="shared" ref="G8:G23" si="3">C8*F8</f>
        <v>5.1858000000000004</v>
      </c>
      <c r="H8" s="142">
        <f t="shared" si="1"/>
        <v>1.8428571428571427</v>
      </c>
      <c r="I8" s="142">
        <f t="shared" si="2"/>
        <v>1.2347142857142857</v>
      </c>
    </row>
    <row r="9" spans="1:10" ht="24.75" customHeight="1" x14ac:dyDescent="0.25">
      <c r="A9" s="45" t="s">
        <v>9</v>
      </c>
      <c r="B9" s="41" t="s">
        <v>120</v>
      </c>
      <c r="C9" s="10">
        <v>5.75</v>
      </c>
      <c r="D9" s="8" t="s">
        <v>4</v>
      </c>
      <c r="E9" s="26">
        <f t="shared" si="0"/>
        <v>4.3125</v>
      </c>
      <c r="F9" s="181">
        <v>0.67</v>
      </c>
      <c r="G9" s="121">
        <f t="shared" si="3"/>
        <v>3.8525</v>
      </c>
      <c r="H9" s="142">
        <f t="shared" si="1"/>
        <v>1.3690476190476191</v>
      </c>
      <c r="I9" s="142">
        <f t="shared" si="2"/>
        <v>0.91726190476190472</v>
      </c>
    </row>
    <row r="10" spans="1:10" ht="30" x14ac:dyDescent="0.25">
      <c r="A10" s="51" t="s">
        <v>9</v>
      </c>
      <c r="B10" s="85" t="s">
        <v>45</v>
      </c>
      <c r="C10" s="29">
        <v>10</v>
      </c>
      <c r="D10" s="68" t="s">
        <v>4</v>
      </c>
      <c r="E10" s="26">
        <f t="shared" si="0"/>
        <v>7.5</v>
      </c>
      <c r="F10" s="181">
        <v>0.67</v>
      </c>
      <c r="G10" s="121">
        <f t="shared" si="3"/>
        <v>6.7</v>
      </c>
      <c r="H10" s="142">
        <f t="shared" si="1"/>
        <v>2.3809523809523809</v>
      </c>
      <c r="I10" s="142">
        <f t="shared" si="2"/>
        <v>1.5952380952380951</v>
      </c>
    </row>
    <row r="11" spans="1:10" ht="30" x14ac:dyDescent="0.25">
      <c r="A11" s="45" t="s">
        <v>9</v>
      </c>
      <c r="B11" s="85" t="s">
        <v>46</v>
      </c>
      <c r="C11" s="29">
        <v>5</v>
      </c>
      <c r="D11" s="8" t="s">
        <v>4</v>
      </c>
      <c r="E11" s="26">
        <f t="shared" si="0"/>
        <v>3.75</v>
      </c>
      <c r="F11" s="181">
        <v>0.67</v>
      </c>
      <c r="G11" s="121">
        <f t="shared" si="3"/>
        <v>3.35</v>
      </c>
      <c r="H11" s="142">
        <f t="shared" si="1"/>
        <v>1.1904761904761905</v>
      </c>
      <c r="I11" s="142">
        <f t="shared" si="2"/>
        <v>0.79761904761904756</v>
      </c>
    </row>
    <row r="12" spans="1:10" x14ac:dyDescent="0.25">
      <c r="A12" s="45" t="s">
        <v>9</v>
      </c>
      <c r="B12" s="85" t="s">
        <v>82</v>
      </c>
      <c r="C12" s="29">
        <v>10</v>
      </c>
      <c r="D12" s="8"/>
      <c r="E12" s="26">
        <f t="shared" si="0"/>
        <v>7.5</v>
      </c>
      <c r="F12" s="181">
        <v>0.67</v>
      </c>
      <c r="G12" s="121">
        <f t="shared" si="3"/>
        <v>6.7</v>
      </c>
      <c r="H12" s="142">
        <f t="shared" si="1"/>
        <v>2.3809523809523809</v>
      </c>
      <c r="I12" s="142">
        <f t="shared" si="2"/>
        <v>1.5952380952380951</v>
      </c>
    </row>
    <row r="13" spans="1:10" ht="19.5" customHeight="1" x14ac:dyDescent="0.25">
      <c r="A13" s="45" t="s">
        <v>5</v>
      </c>
      <c r="B13" s="41" t="s">
        <v>121</v>
      </c>
      <c r="C13" s="10">
        <v>23</v>
      </c>
      <c r="D13" s="8" t="s">
        <v>4</v>
      </c>
      <c r="E13" s="26">
        <f t="shared" si="0"/>
        <v>17.25</v>
      </c>
      <c r="F13" s="181">
        <v>0.67</v>
      </c>
      <c r="G13" s="121">
        <f t="shared" si="3"/>
        <v>15.41</v>
      </c>
      <c r="H13" s="142">
        <f t="shared" si="1"/>
        <v>5.4761904761904763</v>
      </c>
      <c r="I13" s="142">
        <f t="shared" si="2"/>
        <v>3.6690476190476189</v>
      </c>
    </row>
    <row r="14" spans="1:10" ht="59.25" customHeight="1" x14ac:dyDescent="0.25">
      <c r="A14" s="51" t="s">
        <v>6</v>
      </c>
      <c r="B14" s="53" t="s">
        <v>122</v>
      </c>
      <c r="C14" s="29">
        <v>25</v>
      </c>
      <c r="D14" s="68" t="s">
        <v>4</v>
      </c>
      <c r="E14" s="26">
        <f t="shared" si="0"/>
        <v>18.75</v>
      </c>
      <c r="F14" s="181">
        <v>0.67</v>
      </c>
      <c r="G14" s="121">
        <f t="shared" si="3"/>
        <v>16.75</v>
      </c>
      <c r="H14" s="142">
        <f t="shared" si="1"/>
        <v>5.9523809523809526</v>
      </c>
      <c r="I14" s="142">
        <f t="shared" si="2"/>
        <v>3.9880952380952381</v>
      </c>
    </row>
    <row r="15" spans="1:10" x14ac:dyDescent="0.25">
      <c r="A15" s="45" t="s">
        <v>8</v>
      </c>
      <c r="B15" s="41" t="s">
        <v>123</v>
      </c>
      <c r="C15" s="10">
        <v>15</v>
      </c>
      <c r="D15" s="8" t="s">
        <v>4</v>
      </c>
      <c r="E15" s="26">
        <f t="shared" si="0"/>
        <v>11.25</v>
      </c>
      <c r="F15" s="181">
        <v>0.67</v>
      </c>
      <c r="G15" s="121">
        <f t="shared" si="3"/>
        <v>10.050000000000001</v>
      </c>
      <c r="H15" s="142">
        <f t="shared" si="1"/>
        <v>3.5714285714285712</v>
      </c>
      <c r="I15" s="142">
        <f t="shared" si="2"/>
        <v>2.3928571428571428</v>
      </c>
    </row>
    <row r="16" spans="1:10" ht="30" x14ac:dyDescent="0.25">
      <c r="A16" s="45" t="s">
        <v>13</v>
      </c>
      <c r="B16" s="41" t="s">
        <v>124</v>
      </c>
      <c r="C16" s="10">
        <v>1</v>
      </c>
      <c r="D16" s="8" t="s">
        <v>4</v>
      </c>
      <c r="E16" s="26">
        <f t="shared" si="0"/>
        <v>0.75</v>
      </c>
      <c r="F16" s="181">
        <v>0.67</v>
      </c>
      <c r="G16" s="121">
        <f t="shared" si="3"/>
        <v>0.67</v>
      </c>
      <c r="H16" s="142">
        <f t="shared" si="1"/>
        <v>0.23809523809523808</v>
      </c>
      <c r="I16" s="142">
        <f t="shared" si="2"/>
        <v>0.15952380952380954</v>
      </c>
    </row>
    <row r="17" spans="1:9" ht="30" x14ac:dyDescent="0.25">
      <c r="A17" s="45" t="s">
        <v>13</v>
      </c>
      <c r="B17" s="41" t="s">
        <v>125</v>
      </c>
      <c r="C17" s="10">
        <v>10</v>
      </c>
      <c r="D17" s="8" t="s">
        <v>4</v>
      </c>
      <c r="E17" s="26">
        <f t="shared" si="0"/>
        <v>7.5</v>
      </c>
      <c r="F17" s="181">
        <v>0.67</v>
      </c>
      <c r="G17" s="121">
        <f t="shared" si="3"/>
        <v>6.7</v>
      </c>
      <c r="H17" s="142">
        <f t="shared" si="1"/>
        <v>2.3809523809523809</v>
      </c>
      <c r="I17" s="142">
        <f t="shared" si="2"/>
        <v>1.5952380952380951</v>
      </c>
    </row>
    <row r="18" spans="1:9" ht="30" x14ac:dyDescent="0.25">
      <c r="A18" s="45" t="s">
        <v>14</v>
      </c>
      <c r="B18" s="41" t="s">
        <v>126</v>
      </c>
      <c r="C18" s="10">
        <v>0.2</v>
      </c>
      <c r="D18" s="8" t="s">
        <v>4</v>
      </c>
      <c r="E18" s="26">
        <f t="shared" si="0"/>
        <v>0.15000000000000002</v>
      </c>
      <c r="F18" s="181">
        <v>0.67</v>
      </c>
      <c r="G18" s="121">
        <f t="shared" si="3"/>
        <v>0.13400000000000001</v>
      </c>
      <c r="H18" s="142">
        <f t="shared" si="1"/>
        <v>4.7619047619047616E-2</v>
      </c>
      <c r="I18" s="142">
        <f t="shared" si="2"/>
        <v>3.1904761904761908E-2</v>
      </c>
    </row>
    <row r="19" spans="1:9" ht="30" x14ac:dyDescent="0.25">
      <c r="A19" s="45" t="s">
        <v>14</v>
      </c>
      <c r="B19" s="41" t="s">
        <v>127</v>
      </c>
      <c r="C19" s="10">
        <v>0.7</v>
      </c>
      <c r="D19" s="8" t="s">
        <v>4</v>
      </c>
      <c r="E19" s="26">
        <f t="shared" si="0"/>
        <v>0.52499999999999991</v>
      </c>
      <c r="F19" s="181">
        <v>0.67</v>
      </c>
      <c r="G19" s="121">
        <f t="shared" si="3"/>
        <v>0.46899999999999997</v>
      </c>
      <c r="H19" s="142">
        <f t="shared" si="1"/>
        <v>0.16666666666666666</v>
      </c>
      <c r="I19" s="142">
        <f t="shared" si="2"/>
        <v>0.11166666666666665</v>
      </c>
    </row>
    <row r="20" spans="1:9" ht="45" x14ac:dyDescent="0.25">
      <c r="A20" s="45" t="s">
        <v>11</v>
      </c>
      <c r="B20" s="41" t="s">
        <v>23</v>
      </c>
      <c r="C20" s="10">
        <v>4.5</v>
      </c>
      <c r="D20" s="8" t="s">
        <v>4</v>
      </c>
      <c r="E20" s="26">
        <f t="shared" si="0"/>
        <v>3.375</v>
      </c>
      <c r="F20" s="181">
        <v>0.67</v>
      </c>
      <c r="G20" s="121">
        <f t="shared" si="3"/>
        <v>3.0150000000000001</v>
      </c>
      <c r="H20" s="142">
        <f t="shared" si="1"/>
        <v>1.0714285714285714</v>
      </c>
      <c r="I20" s="142">
        <f t="shared" si="2"/>
        <v>0.71785714285714286</v>
      </c>
    </row>
    <row r="21" spans="1:9" ht="125.25" customHeight="1" x14ac:dyDescent="0.25">
      <c r="A21" s="94" t="s">
        <v>37</v>
      </c>
      <c r="B21" s="62" t="s">
        <v>51</v>
      </c>
      <c r="C21" s="65">
        <v>32</v>
      </c>
      <c r="D21" s="63" t="s">
        <v>4</v>
      </c>
      <c r="E21" s="95">
        <f t="shared" si="0"/>
        <v>24</v>
      </c>
      <c r="F21" s="181">
        <v>0.67</v>
      </c>
      <c r="G21" s="121">
        <f t="shared" si="3"/>
        <v>21.44</v>
      </c>
      <c r="H21" s="142">
        <f t="shared" si="1"/>
        <v>7.6190476190476186</v>
      </c>
      <c r="I21" s="142">
        <f t="shared" si="2"/>
        <v>5.1047619047619053</v>
      </c>
    </row>
    <row r="22" spans="1:9" ht="33" customHeight="1" x14ac:dyDescent="0.25">
      <c r="A22" s="45" t="s">
        <v>22</v>
      </c>
      <c r="B22" s="83" t="s">
        <v>49</v>
      </c>
      <c r="C22" s="29">
        <v>2.5</v>
      </c>
      <c r="D22" s="68" t="s">
        <v>4</v>
      </c>
      <c r="E22" s="26">
        <f t="shared" si="0"/>
        <v>1.875</v>
      </c>
      <c r="F22" s="181">
        <v>0.67</v>
      </c>
      <c r="G22" s="121">
        <f t="shared" si="3"/>
        <v>1.675</v>
      </c>
      <c r="H22" s="142">
        <f t="shared" si="1"/>
        <v>0.59523809523809523</v>
      </c>
      <c r="I22" s="142">
        <f t="shared" si="2"/>
        <v>0.39880952380952378</v>
      </c>
    </row>
    <row r="23" spans="1:9" ht="30" x14ac:dyDescent="0.25">
      <c r="A23" s="45" t="s">
        <v>22</v>
      </c>
      <c r="B23" s="83" t="s">
        <v>48</v>
      </c>
      <c r="C23" s="10">
        <v>3</v>
      </c>
      <c r="D23" s="8" t="s">
        <v>4</v>
      </c>
      <c r="E23" s="26">
        <f t="shared" si="0"/>
        <v>2.25</v>
      </c>
      <c r="F23" s="181">
        <v>0.67</v>
      </c>
      <c r="G23" s="121">
        <f t="shared" si="3"/>
        <v>2.0100000000000002</v>
      </c>
      <c r="H23" s="142">
        <f t="shared" si="1"/>
        <v>0.7142857142857143</v>
      </c>
      <c r="I23" s="142">
        <f t="shared" si="2"/>
        <v>0.47857142857142859</v>
      </c>
    </row>
    <row r="24" spans="1:9" x14ac:dyDescent="0.25">
      <c r="B24" s="127" t="s">
        <v>25</v>
      </c>
      <c r="C24" s="125">
        <f>SUM(C4:C23)</f>
        <v>367.76</v>
      </c>
      <c r="D24" s="102"/>
      <c r="E24" s="113">
        <f>SUM(E4:E23)</f>
        <v>275.82000000000005</v>
      </c>
      <c r="F24" s="186"/>
      <c r="G24" s="126">
        <f>SUM(G4:G23)</f>
        <v>210.07663999999997</v>
      </c>
      <c r="H24" s="140">
        <f>SUM(H4:H23)</f>
        <v>87.561904761904771</v>
      </c>
      <c r="I24" s="141">
        <f>SUM(I4:I23)</f>
        <v>50.018247619047628</v>
      </c>
    </row>
    <row r="25" spans="1:9" x14ac:dyDescent="0.25">
      <c r="A25" s="20" t="s">
        <v>16</v>
      </c>
    </row>
    <row r="26" spans="1:9" ht="45" x14ac:dyDescent="0.25">
      <c r="A26" s="22" t="s">
        <v>3</v>
      </c>
      <c r="B26" s="22" t="s">
        <v>0</v>
      </c>
      <c r="C26" s="134" t="s">
        <v>1</v>
      </c>
      <c r="D26" s="22" t="s">
        <v>2</v>
      </c>
      <c r="E26" s="27" t="s">
        <v>27</v>
      </c>
      <c r="F26" s="185" t="s">
        <v>97</v>
      </c>
      <c r="G26" s="120" t="s">
        <v>98</v>
      </c>
      <c r="H26" s="139" t="s">
        <v>74</v>
      </c>
      <c r="I26" s="139" t="s">
        <v>101</v>
      </c>
    </row>
    <row r="27" spans="1:9" ht="34.5" customHeight="1" x14ac:dyDescent="0.25">
      <c r="A27" s="163" t="s">
        <v>19</v>
      </c>
      <c r="B27" s="164" t="s">
        <v>78</v>
      </c>
      <c r="C27" s="165">
        <v>20</v>
      </c>
      <c r="D27" s="161"/>
      <c r="E27" s="162"/>
      <c r="F27" s="187">
        <v>0.67</v>
      </c>
      <c r="G27" s="121">
        <f t="shared" ref="G27:G38" si="4">C27*F27</f>
        <v>13.4</v>
      </c>
      <c r="H27" s="166">
        <f>C27/4.2</f>
        <v>4.7619047619047619</v>
      </c>
      <c r="I27" s="166">
        <f>G27/4.2</f>
        <v>3.1904761904761902</v>
      </c>
    </row>
    <row r="28" spans="1:9" ht="30" x14ac:dyDescent="0.25">
      <c r="A28" s="43" t="s">
        <v>13</v>
      </c>
      <c r="B28" s="42" t="s">
        <v>128</v>
      </c>
      <c r="C28" s="12">
        <v>1</v>
      </c>
      <c r="D28" s="13" t="s">
        <v>17</v>
      </c>
      <c r="E28" s="25">
        <f>C28*75%</f>
        <v>0.75</v>
      </c>
      <c r="F28" s="187">
        <v>0.67</v>
      </c>
      <c r="G28" s="121">
        <f t="shared" si="4"/>
        <v>0.67</v>
      </c>
      <c r="H28" s="166">
        <f t="shared" ref="H28:H38" si="5">C28/4.2</f>
        <v>0.23809523809523808</v>
      </c>
      <c r="I28" s="166">
        <f t="shared" ref="I28:I38" si="6">G28/4.2</f>
        <v>0.15952380952380954</v>
      </c>
    </row>
    <row r="29" spans="1:9" ht="30" x14ac:dyDescent="0.25">
      <c r="A29" s="116" t="s">
        <v>13</v>
      </c>
      <c r="B29" s="67" t="s">
        <v>129</v>
      </c>
      <c r="C29" s="117">
        <v>6</v>
      </c>
      <c r="D29" s="118" t="s">
        <v>17</v>
      </c>
      <c r="E29" s="119">
        <v>4.5</v>
      </c>
      <c r="F29" s="187">
        <v>0.67</v>
      </c>
      <c r="G29" s="121">
        <f t="shared" si="4"/>
        <v>4.0200000000000005</v>
      </c>
      <c r="H29" s="166">
        <f t="shared" si="5"/>
        <v>1.4285714285714286</v>
      </c>
      <c r="I29" s="166">
        <f t="shared" si="6"/>
        <v>0.95714285714285718</v>
      </c>
    </row>
    <row r="30" spans="1:9" ht="45" x14ac:dyDescent="0.25">
      <c r="A30" s="43" t="s">
        <v>5</v>
      </c>
      <c r="B30" s="42" t="s">
        <v>130</v>
      </c>
      <c r="C30" s="12">
        <v>14</v>
      </c>
      <c r="D30" s="13" t="s">
        <v>17</v>
      </c>
      <c r="E30" s="25">
        <f t="shared" ref="E30:E36" si="7">C30*75%</f>
        <v>10.5</v>
      </c>
      <c r="F30" s="187">
        <v>0.67</v>
      </c>
      <c r="G30" s="121">
        <f t="shared" si="4"/>
        <v>9.3800000000000008</v>
      </c>
      <c r="H30" s="166">
        <f t="shared" si="5"/>
        <v>3.333333333333333</v>
      </c>
      <c r="I30" s="166">
        <f t="shared" si="6"/>
        <v>2.2333333333333334</v>
      </c>
    </row>
    <row r="31" spans="1:9" x14ac:dyDescent="0.25">
      <c r="A31" s="43" t="s">
        <v>5</v>
      </c>
      <c r="B31" s="42" t="s">
        <v>77</v>
      </c>
      <c r="C31" s="12">
        <v>7</v>
      </c>
      <c r="D31" s="13"/>
      <c r="E31" s="25"/>
      <c r="F31" s="187">
        <v>0.67</v>
      </c>
      <c r="G31" s="121">
        <f t="shared" si="4"/>
        <v>4.6900000000000004</v>
      </c>
      <c r="H31" s="166">
        <f t="shared" si="5"/>
        <v>1.6666666666666665</v>
      </c>
      <c r="I31" s="166">
        <f t="shared" si="6"/>
        <v>1.1166666666666667</v>
      </c>
    </row>
    <row r="32" spans="1:9" ht="45" x14ac:dyDescent="0.25">
      <c r="A32" s="69" t="s">
        <v>20</v>
      </c>
      <c r="B32" s="70" t="s">
        <v>131</v>
      </c>
      <c r="C32" s="71">
        <v>12</v>
      </c>
      <c r="D32" s="72" t="s">
        <v>17</v>
      </c>
      <c r="E32" s="25">
        <f t="shared" si="7"/>
        <v>9</v>
      </c>
      <c r="F32" s="187">
        <v>0.67</v>
      </c>
      <c r="G32" s="121">
        <f t="shared" si="4"/>
        <v>8.0400000000000009</v>
      </c>
      <c r="H32" s="166">
        <f t="shared" si="5"/>
        <v>2.8571428571428572</v>
      </c>
      <c r="I32" s="166">
        <f t="shared" si="6"/>
        <v>1.9142857142857144</v>
      </c>
    </row>
    <row r="33" spans="1:9" ht="30" x14ac:dyDescent="0.25">
      <c r="A33" s="43" t="s">
        <v>11</v>
      </c>
      <c r="B33" s="42" t="s">
        <v>132</v>
      </c>
      <c r="C33" s="12">
        <v>3</v>
      </c>
      <c r="D33" s="13" t="s">
        <v>17</v>
      </c>
      <c r="E33" s="25">
        <f t="shared" si="7"/>
        <v>2.25</v>
      </c>
      <c r="F33" s="187">
        <v>0.67</v>
      </c>
      <c r="G33" s="121">
        <f t="shared" si="4"/>
        <v>2.0100000000000002</v>
      </c>
      <c r="H33" s="166">
        <f t="shared" si="5"/>
        <v>0.7142857142857143</v>
      </c>
      <c r="I33" s="166">
        <f t="shared" si="6"/>
        <v>0.47857142857142859</v>
      </c>
    </row>
    <row r="34" spans="1:9" ht="30" x14ac:dyDescent="0.25">
      <c r="A34" s="42" t="s">
        <v>6</v>
      </c>
      <c r="B34" s="42" t="s">
        <v>133</v>
      </c>
      <c r="C34" s="15">
        <v>15</v>
      </c>
      <c r="D34" s="18" t="s">
        <v>17</v>
      </c>
      <c r="E34" s="11">
        <f t="shared" si="7"/>
        <v>11.25</v>
      </c>
      <c r="F34" s="187">
        <v>0.67</v>
      </c>
      <c r="G34" s="121">
        <f t="shared" si="4"/>
        <v>10.050000000000001</v>
      </c>
      <c r="H34" s="166">
        <f t="shared" si="5"/>
        <v>3.5714285714285712</v>
      </c>
      <c r="I34" s="166">
        <f t="shared" si="6"/>
        <v>2.3928571428571428</v>
      </c>
    </row>
    <row r="35" spans="1:9" ht="45" x14ac:dyDescent="0.25">
      <c r="A35" s="44" t="s">
        <v>9</v>
      </c>
      <c r="B35" s="1" t="s">
        <v>134</v>
      </c>
      <c r="C35" s="122">
        <v>7.5</v>
      </c>
      <c r="D35" s="123" t="s">
        <v>17</v>
      </c>
      <c r="E35" s="124">
        <f t="shared" si="7"/>
        <v>5.625</v>
      </c>
      <c r="F35" s="187">
        <v>0.67</v>
      </c>
      <c r="G35" s="121">
        <f t="shared" si="4"/>
        <v>5.0250000000000004</v>
      </c>
      <c r="H35" s="166">
        <f t="shared" si="5"/>
        <v>1.7857142857142856</v>
      </c>
      <c r="I35" s="166">
        <f t="shared" si="6"/>
        <v>1.1964285714285714</v>
      </c>
    </row>
    <row r="36" spans="1:9" ht="27" customHeight="1" x14ac:dyDescent="0.25">
      <c r="A36" s="44" t="s">
        <v>9</v>
      </c>
      <c r="B36" s="167" t="s">
        <v>79</v>
      </c>
      <c r="C36" s="122">
        <v>30</v>
      </c>
      <c r="D36" s="123"/>
      <c r="E36" s="124">
        <f t="shared" si="7"/>
        <v>22.5</v>
      </c>
      <c r="F36" s="187">
        <v>0.67</v>
      </c>
      <c r="G36" s="121">
        <f t="shared" si="4"/>
        <v>20.100000000000001</v>
      </c>
      <c r="H36" s="166">
        <f t="shared" si="5"/>
        <v>7.1428571428571423</v>
      </c>
      <c r="I36" s="166">
        <f t="shared" si="6"/>
        <v>4.7857142857142856</v>
      </c>
    </row>
    <row r="37" spans="1:9" ht="27" customHeight="1" x14ac:dyDescent="0.25">
      <c r="A37" s="44" t="s">
        <v>19</v>
      </c>
      <c r="B37" s="167" t="s">
        <v>83</v>
      </c>
      <c r="C37" s="122">
        <v>80</v>
      </c>
      <c r="D37" s="123"/>
      <c r="E37" s="124"/>
      <c r="F37" s="187">
        <v>0.67</v>
      </c>
      <c r="G37" s="121">
        <f t="shared" si="4"/>
        <v>53.6</v>
      </c>
      <c r="H37" s="166">
        <f t="shared" si="5"/>
        <v>19.047619047619047</v>
      </c>
      <c r="I37" s="166">
        <f t="shared" si="6"/>
        <v>12.761904761904761</v>
      </c>
    </row>
    <row r="38" spans="1:9" ht="27" customHeight="1" x14ac:dyDescent="0.25">
      <c r="A38" s="44" t="s">
        <v>19</v>
      </c>
      <c r="B38" s="167" t="s">
        <v>104</v>
      </c>
      <c r="C38" s="210">
        <v>12</v>
      </c>
      <c r="D38" s="211"/>
      <c r="E38" s="25"/>
      <c r="F38" s="187">
        <v>0.85</v>
      </c>
      <c r="G38" s="121">
        <f t="shared" si="4"/>
        <v>10.199999999999999</v>
      </c>
      <c r="H38" s="166">
        <f t="shared" si="5"/>
        <v>2.8571428571428572</v>
      </c>
      <c r="I38" s="166">
        <f t="shared" si="6"/>
        <v>2.4285714285714284</v>
      </c>
    </row>
    <row r="39" spans="1:9" x14ac:dyDescent="0.25">
      <c r="B39" s="202" t="s">
        <v>25</v>
      </c>
      <c r="C39" s="203">
        <f>SUM(C27:C38)</f>
        <v>207.5</v>
      </c>
      <c r="D39" s="204"/>
      <c r="E39" s="205">
        <f>SUM(E28:E36)</f>
        <v>66.375</v>
      </c>
      <c r="F39" s="206"/>
      <c r="G39" s="207">
        <f>SUM(G27:G38)</f>
        <v>141.18499999999997</v>
      </c>
      <c r="H39" s="208">
        <f>SUM(H27:H38)</f>
        <v>49.404761904761898</v>
      </c>
      <c r="I39" s="209">
        <f>SUM(I27:I38)</f>
        <v>33.615476190476187</v>
      </c>
    </row>
    <row r="40" spans="1:9" x14ac:dyDescent="0.25">
      <c r="B40" s="1"/>
      <c r="C40" s="5"/>
      <c r="D40" s="6"/>
    </row>
    <row r="41" spans="1:9" x14ac:dyDescent="0.25">
      <c r="A41" s="168" t="s">
        <v>80</v>
      </c>
      <c r="B41" s="1"/>
      <c r="C41" s="5"/>
      <c r="D41" s="6"/>
    </row>
    <row r="42" spans="1:9" x14ac:dyDescent="0.25">
      <c r="B42" s="1"/>
      <c r="C42" s="5"/>
      <c r="D42" s="6"/>
    </row>
    <row r="43" spans="1:9" x14ac:dyDescent="0.25">
      <c r="A43" s="172"/>
      <c r="B43" s="1"/>
      <c r="C43" s="5"/>
      <c r="D43" s="6"/>
    </row>
    <row r="44" spans="1:9" x14ac:dyDescent="0.25">
      <c r="B44" s="1"/>
      <c r="C44" s="5"/>
      <c r="D44" s="6"/>
    </row>
    <row r="45" spans="1:9" x14ac:dyDescent="0.25">
      <c r="B45" s="1"/>
      <c r="C45" s="5"/>
    </row>
    <row r="46" spans="1:9" x14ac:dyDescent="0.25">
      <c r="B46" s="1"/>
      <c r="C46" s="5"/>
    </row>
    <row r="47" spans="1:9" x14ac:dyDescent="0.25">
      <c r="B47" s="1"/>
      <c r="C47" s="5"/>
    </row>
    <row r="48" spans="1:9" x14ac:dyDescent="0.25">
      <c r="B48" s="1"/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</sheetData>
  <pageMargins left="0.23622047244094491" right="0.23622047244094491" top="0.35433070866141736" bottom="0.31496062992125984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Normal="100" workbookViewId="0">
      <selection activeCell="B16" sqref="B16"/>
    </sheetView>
  </sheetViews>
  <sheetFormatPr defaultRowHeight="15" x14ac:dyDescent="0.25"/>
  <cols>
    <col min="1" max="1" width="24.85546875" customWidth="1"/>
    <col min="2" max="2" width="45.5703125" customWidth="1"/>
    <col min="3" max="3" width="17.42578125" customWidth="1"/>
    <col min="4" max="4" width="21.140625" hidden="1" customWidth="1"/>
    <col min="5" max="5" width="34.5703125" hidden="1" customWidth="1"/>
    <col min="6" max="6" width="12.42578125" style="57" customWidth="1"/>
    <col min="7" max="7" width="21.140625" customWidth="1"/>
  </cols>
  <sheetData>
    <row r="1" spans="1:9" x14ac:dyDescent="0.25">
      <c r="A1" s="30" t="s">
        <v>93</v>
      </c>
    </row>
    <row r="2" spans="1:9" x14ac:dyDescent="0.25">
      <c r="A2" s="21" t="s">
        <v>26</v>
      </c>
    </row>
    <row r="3" spans="1:9" ht="60" x14ac:dyDescent="0.25">
      <c r="A3" s="22" t="s">
        <v>3</v>
      </c>
      <c r="B3" s="22" t="s">
        <v>0</v>
      </c>
      <c r="C3" s="134" t="s">
        <v>1</v>
      </c>
      <c r="D3" s="22" t="s">
        <v>2</v>
      </c>
      <c r="E3" s="27" t="s">
        <v>27</v>
      </c>
      <c r="F3" s="185" t="s">
        <v>97</v>
      </c>
      <c r="G3" s="120" t="s">
        <v>102</v>
      </c>
      <c r="H3" s="149" t="s">
        <v>74</v>
      </c>
      <c r="I3" s="149" t="s">
        <v>103</v>
      </c>
    </row>
    <row r="4" spans="1:9" ht="62.25" customHeight="1" x14ac:dyDescent="0.25">
      <c r="A4" s="51" t="s">
        <v>21</v>
      </c>
      <c r="B4" s="52" t="s">
        <v>135</v>
      </c>
      <c r="C4" s="29">
        <v>4.5</v>
      </c>
      <c r="D4" s="64" t="s">
        <v>4</v>
      </c>
      <c r="E4" s="63">
        <f>C4*75%</f>
        <v>3.375</v>
      </c>
      <c r="F4" s="201">
        <v>0.5</v>
      </c>
      <c r="G4" s="128">
        <f>C4*F4</f>
        <v>2.25</v>
      </c>
      <c r="H4" s="145">
        <f>C4/4.2</f>
        <v>1.0714285714285714</v>
      </c>
      <c r="I4" s="147">
        <f>G4/4.2</f>
        <v>0.5357142857142857</v>
      </c>
    </row>
    <row r="5" spans="1:9" ht="29.25" customHeight="1" x14ac:dyDescent="0.25">
      <c r="A5" s="77" t="s">
        <v>8</v>
      </c>
      <c r="B5" s="80" t="s">
        <v>41</v>
      </c>
      <c r="C5" s="78">
        <v>4</v>
      </c>
      <c r="D5" s="79" t="s">
        <v>4</v>
      </c>
      <c r="E5" s="63">
        <f t="shared" ref="E5:E16" si="0">C5*75%</f>
        <v>3</v>
      </c>
      <c r="F5" s="201">
        <v>0.5</v>
      </c>
      <c r="G5" s="128">
        <f t="shared" ref="G5:G16" si="1">C5*F5</f>
        <v>2</v>
      </c>
      <c r="H5" s="145">
        <f t="shared" ref="H5:H16" si="2">C5/4.2</f>
        <v>0.95238095238095233</v>
      </c>
      <c r="I5" s="147">
        <f t="shared" ref="I5:I16" si="3">G5/4.2</f>
        <v>0.47619047619047616</v>
      </c>
    </row>
    <row r="6" spans="1:9" ht="45" x14ac:dyDescent="0.25">
      <c r="A6" s="51" t="s">
        <v>7</v>
      </c>
      <c r="B6" s="82" t="s">
        <v>42</v>
      </c>
      <c r="C6" s="29">
        <v>9.1999999999999993</v>
      </c>
      <c r="D6" s="68" t="s">
        <v>4</v>
      </c>
      <c r="E6" s="63">
        <f t="shared" si="0"/>
        <v>6.8999999999999995</v>
      </c>
      <c r="F6" s="201">
        <v>0.5</v>
      </c>
      <c r="G6" s="128">
        <f t="shared" si="1"/>
        <v>4.5999999999999996</v>
      </c>
      <c r="H6" s="145">
        <f t="shared" si="2"/>
        <v>2.1904761904761902</v>
      </c>
      <c r="I6" s="147">
        <f t="shared" si="3"/>
        <v>1.0952380952380951</v>
      </c>
    </row>
    <row r="7" spans="1:9" ht="60" x14ac:dyDescent="0.25">
      <c r="A7" s="77" t="s">
        <v>44</v>
      </c>
      <c r="B7" s="80" t="s">
        <v>43</v>
      </c>
      <c r="C7" s="78">
        <v>8.93</v>
      </c>
      <c r="D7" s="79" t="s">
        <v>4</v>
      </c>
      <c r="E7" s="63">
        <f t="shared" si="0"/>
        <v>6.6974999999999998</v>
      </c>
      <c r="F7" s="201">
        <v>0.5</v>
      </c>
      <c r="G7" s="128">
        <f t="shared" si="1"/>
        <v>4.4649999999999999</v>
      </c>
      <c r="H7" s="145">
        <f t="shared" si="2"/>
        <v>2.1261904761904762</v>
      </c>
      <c r="I7" s="147">
        <f t="shared" si="3"/>
        <v>1.0630952380952381</v>
      </c>
    </row>
    <row r="8" spans="1:9" ht="75" x14ac:dyDescent="0.25">
      <c r="A8" s="77" t="s">
        <v>13</v>
      </c>
      <c r="B8" s="96" t="s">
        <v>52</v>
      </c>
      <c r="C8" s="78">
        <v>5.5</v>
      </c>
      <c r="D8" s="79" t="s">
        <v>4</v>
      </c>
      <c r="E8" s="63">
        <f t="shared" si="0"/>
        <v>4.125</v>
      </c>
      <c r="F8" s="201">
        <v>0.5</v>
      </c>
      <c r="G8" s="128">
        <f t="shared" si="1"/>
        <v>2.75</v>
      </c>
      <c r="H8" s="145">
        <f t="shared" si="2"/>
        <v>1.3095238095238095</v>
      </c>
      <c r="I8" s="147">
        <f t="shared" si="3"/>
        <v>0.65476190476190477</v>
      </c>
    </row>
    <row r="9" spans="1:9" ht="30" x14ac:dyDescent="0.25">
      <c r="A9" s="45" t="s">
        <v>5</v>
      </c>
      <c r="B9" s="100" t="s">
        <v>136</v>
      </c>
      <c r="C9" s="84">
        <v>4</v>
      </c>
      <c r="D9" s="19" t="s">
        <v>4</v>
      </c>
      <c r="E9" s="63">
        <f t="shared" si="0"/>
        <v>3</v>
      </c>
      <c r="F9" s="201">
        <v>0.5</v>
      </c>
      <c r="G9" s="128">
        <f t="shared" si="1"/>
        <v>2</v>
      </c>
      <c r="H9" s="145">
        <f t="shared" si="2"/>
        <v>0.95238095238095233</v>
      </c>
      <c r="I9" s="147">
        <f t="shared" si="3"/>
        <v>0.47619047619047616</v>
      </c>
    </row>
    <row r="10" spans="1:9" ht="30" x14ac:dyDescent="0.25">
      <c r="A10" s="77" t="s">
        <v>9</v>
      </c>
      <c r="B10" s="85" t="s">
        <v>47</v>
      </c>
      <c r="C10" s="78">
        <v>6</v>
      </c>
      <c r="D10" s="79" t="s">
        <v>4</v>
      </c>
      <c r="E10" s="63">
        <f t="shared" si="0"/>
        <v>4.5</v>
      </c>
      <c r="F10" s="201">
        <v>0.5</v>
      </c>
      <c r="G10" s="128">
        <f t="shared" si="1"/>
        <v>3</v>
      </c>
      <c r="H10" s="145">
        <f t="shared" si="2"/>
        <v>1.4285714285714286</v>
      </c>
      <c r="I10" s="147">
        <f t="shared" si="3"/>
        <v>0.7142857142857143</v>
      </c>
    </row>
    <row r="11" spans="1:9" ht="31.5" customHeight="1" x14ac:dyDescent="0.25">
      <c r="A11" s="45" t="s">
        <v>11</v>
      </c>
      <c r="B11" s="41" t="s">
        <v>137</v>
      </c>
      <c r="C11" s="86">
        <v>3.8</v>
      </c>
      <c r="D11" s="87" t="s">
        <v>4</v>
      </c>
      <c r="E11" s="63">
        <f t="shared" si="0"/>
        <v>2.8499999999999996</v>
      </c>
      <c r="F11" s="201">
        <v>0.5</v>
      </c>
      <c r="G11" s="128">
        <f t="shared" si="1"/>
        <v>1.9</v>
      </c>
      <c r="H11" s="145">
        <f t="shared" si="2"/>
        <v>0.90476190476190466</v>
      </c>
      <c r="I11" s="147">
        <f t="shared" si="3"/>
        <v>0.45238095238095233</v>
      </c>
    </row>
    <row r="12" spans="1:9" ht="31.5" customHeight="1" x14ac:dyDescent="0.25">
      <c r="A12" s="220" t="s">
        <v>107</v>
      </c>
      <c r="B12" s="217" t="s">
        <v>106</v>
      </c>
      <c r="C12" s="218">
        <v>8</v>
      </c>
      <c r="D12" s="219"/>
      <c r="E12" s="63">
        <f t="shared" si="0"/>
        <v>6</v>
      </c>
      <c r="F12" s="201">
        <v>0.5</v>
      </c>
      <c r="G12" s="128">
        <f t="shared" si="1"/>
        <v>4</v>
      </c>
      <c r="H12" s="145">
        <f t="shared" si="2"/>
        <v>1.9047619047619047</v>
      </c>
      <c r="I12" s="147">
        <f t="shared" si="3"/>
        <v>0.95238095238095233</v>
      </c>
    </row>
    <row r="13" spans="1:9" ht="30" x14ac:dyDescent="0.25">
      <c r="A13" s="220" t="s">
        <v>107</v>
      </c>
      <c r="B13" s="88" t="s">
        <v>108</v>
      </c>
      <c r="C13" s="89">
        <v>3.5</v>
      </c>
      <c r="D13" s="90" t="s">
        <v>4</v>
      </c>
      <c r="E13" s="63">
        <f t="shared" si="0"/>
        <v>2.625</v>
      </c>
      <c r="F13" s="201">
        <v>0.5</v>
      </c>
      <c r="G13" s="128">
        <f t="shared" si="1"/>
        <v>1.75</v>
      </c>
      <c r="H13" s="145">
        <f t="shared" si="2"/>
        <v>0.83333333333333326</v>
      </c>
      <c r="I13" s="147">
        <f t="shared" si="3"/>
        <v>0.41666666666666663</v>
      </c>
    </row>
    <row r="14" spans="1:9" ht="45" x14ac:dyDescent="0.25">
      <c r="A14" s="45" t="s">
        <v>22</v>
      </c>
      <c r="B14" s="85" t="s">
        <v>105</v>
      </c>
      <c r="C14" s="78">
        <v>5.5</v>
      </c>
      <c r="D14" s="79" t="s">
        <v>4</v>
      </c>
      <c r="E14" s="63">
        <f t="shared" si="0"/>
        <v>4.125</v>
      </c>
      <c r="F14" s="201">
        <v>0.5</v>
      </c>
      <c r="G14" s="128">
        <f t="shared" si="1"/>
        <v>2.75</v>
      </c>
      <c r="H14" s="145">
        <f t="shared" si="2"/>
        <v>1.3095238095238095</v>
      </c>
      <c r="I14" s="147">
        <f t="shared" si="3"/>
        <v>0.65476190476190477</v>
      </c>
    </row>
    <row r="15" spans="1:9" ht="75" x14ac:dyDescent="0.25">
      <c r="A15" s="62" t="s">
        <v>6</v>
      </c>
      <c r="B15" s="81" t="s">
        <v>138</v>
      </c>
      <c r="C15" s="63">
        <v>7</v>
      </c>
      <c r="D15" s="64" t="s">
        <v>4</v>
      </c>
      <c r="E15" s="63">
        <f>C15*75%</f>
        <v>5.25</v>
      </c>
      <c r="F15" s="201">
        <v>0.5</v>
      </c>
      <c r="G15" s="128">
        <f t="shared" si="1"/>
        <v>3.5</v>
      </c>
      <c r="H15" s="145">
        <f t="shared" si="2"/>
        <v>1.6666666666666665</v>
      </c>
      <c r="I15" s="147">
        <f t="shared" si="3"/>
        <v>0.83333333333333326</v>
      </c>
    </row>
    <row r="16" spans="1:9" ht="30" x14ac:dyDescent="0.25">
      <c r="A16" s="91" t="s">
        <v>14</v>
      </c>
      <c r="B16" s="85" t="s">
        <v>50</v>
      </c>
      <c r="C16" s="92">
        <v>1.5</v>
      </c>
      <c r="D16" s="93" t="s">
        <v>4</v>
      </c>
      <c r="E16" s="63">
        <f t="shared" si="0"/>
        <v>1.125</v>
      </c>
      <c r="F16" s="201">
        <v>0.5</v>
      </c>
      <c r="G16" s="128">
        <f t="shared" si="1"/>
        <v>0.75</v>
      </c>
      <c r="H16" s="145">
        <f t="shared" si="2"/>
        <v>0.35714285714285715</v>
      </c>
      <c r="I16" s="147">
        <f t="shared" si="3"/>
        <v>0.17857142857142858</v>
      </c>
    </row>
    <row r="17" spans="1:9" x14ac:dyDescent="0.25">
      <c r="B17" s="129" t="s">
        <v>25</v>
      </c>
      <c r="C17" s="130">
        <f>SUM(C4:C16)</f>
        <v>71.429999999999993</v>
      </c>
      <c r="D17" s="131"/>
      <c r="E17" s="130">
        <f>SUM(E4:E16)</f>
        <v>53.572499999999998</v>
      </c>
      <c r="F17" s="199"/>
      <c r="G17" s="132">
        <f>SUM(G4:G16)</f>
        <v>35.714999999999996</v>
      </c>
      <c r="H17" s="150">
        <f>SUM(H4:H16)</f>
        <v>17.00714285714286</v>
      </c>
      <c r="I17" s="150">
        <f>SUM(I4:I16)</f>
        <v>8.5035714285714299</v>
      </c>
    </row>
    <row r="18" spans="1:9" x14ac:dyDescent="0.25">
      <c r="A18" s="20"/>
      <c r="B18" s="1"/>
      <c r="C18" s="3"/>
      <c r="D18" s="6"/>
    </row>
    <row r="19" spans="1:9" x14ac:dyDescent="0.25">
      <c r="B19" s="1"/>
      <c r="C19" s="3"/>
      <c r="D19" s="6"/>
    </row>
    <row r="20" spans="1:9" x14ac:dyDescent="0.25">
      <c r="A20" s="20" t="s">
        <v>16</v>
      </c>
      <c r="B20" s="1"/>
      <c r="C20" s="2"/>
      <c r="D20" s="2"/>
      <c r="E20" s="1"/>
      <c r="F20" s="175"/>
      <c r="G20" s="1"/>
    </row>
    <row r="21" spans="1:9" ht="45" x14ac:dyDescent="0.25">
      <c r="A21" s="46" t="s">
        <v>3</v>
      </c>
      <c r="B21" s="46" t="s">
        <v>0</v>
      </c>
      <c r="C21" s="46" t="s">
        <v>1</v>
      </c>
      <c r="D21" s="46" t="s">
        <v>2</v>
      </c>
      <c r="E21" s="48" t="s">
        <v>27</v>
      </c>
      <c r="F21" s="185" t="s">
        <v>97</v>
      </c>
      <c r="G21" s="107" t="s">
        <v>98</v>
      </c>
    </row>
    <row r="22" spans="1:9" ht="31.5" customHeight="1" x14ac:dyDescent="0.25">
      <c r="A22" s="42" t="s">
        <v>13</v>
      </c>
      <c r="B22" s="42" t="s">
        <v>76</v>
      </c>
      <c r="C22" s="14">
        <v>30</v>
      </c>
      <c r="D22" s="15" t="s">
        <v>17</v>
      </c>
      <c r="E22" s="11">
        <f t="shared" ref="E22" si="4">C22*75%</f>
        <v>22.5</v>
      </c>
      <c r="F22" s="201">
        <v>0.5</v>
      </c>
      <c r="G22" s="133">
        <f>C22*F22</f>
        <v>15</v>
      </c>
    </row>
    <row r="23" spans="1:9" ht="31.5" customHeight="1" x14ac:dyDescent="0.25">
      <c r="A23" s="39" t="s">
        <v>19</v>
      </c>
      <c r="B23" s="39" t="s">
        <v>94</v>
      </c>
      <c r="C23" s="200">
        <v>5.23</v>
      </c>
      <c r="D23" s="23" t="s">
        <v>17</v>
      </c>
      <c r="E23" s="190">
        <f t="shared" ref="E23:E24" si="5">C23*75%</f>
        <v>3.9225000000000003</v>
      </c>
      <c r="F23" s="201">
        <v>0.5</v>
      </c>
      <c r="G23" s="133">
        <f t="shared" ref="G23:G24" si="6">C23*F23</f>
        <v>2.6150000000000002</v>
      </c>
    </row>
    <row r="24" spans="1:9" ht="31.5" customHeight="1" x14ac:dyDescent="0.25">
      <c r="A24" s="39" t="s">
        <v>19</v>
      </c>
      <c r="B24" s="39" t="s">
        <v>95</v>
      </c>
      <c r="C24" s="200">
        <v>2.2999999999999998</v>
      </c>
      <c r="D24" s="23" t="s">
        <v>17</v>
      </c>
      <c r="E24" s="190">
        <f t="shared" si="5"/>
        <v>1.7249999999999999</v>
      </c>
      <c r="F24" s="201">
        <v>0.5</v>
      </c>
      <c r="G24" s="133">
        <f t="shared" si="6"/>
        <v>1.1499999999999999</v>
      </c>
    </row>
    <row r="25" spans="1:9" x14ac:dyDescent="0.25">
      <c r="B25" s="1"/>
      <c r="C25" s="3"/>
    </row>
    <row r="26" spans="1:9" x14ac:dyDescent="0.25">
      <c r="B26" s="1"/>
      <c r="C26" s="3"/>
    </row>
    <row r="27" spans="1:9" x14ac:dyDescent="0.25">
      <c r="B27" s="1"/>
    </row>
    <row r="28" spans="1:9" x14ac:dyDescent="0.25">
      <c r="B28" s="1"/>
    </row>
    <row r="29" spans="1:9" x14ac:dyDescent="0.25">
      <c r="B29" s="1"/>
    </row>
    <row r="30" spans="1:9" x14ac:dyDescent="0.25">
      <c r="B30" s="1"/>
    </row>
  </sheetData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="90" zoomScaleNormal="90" workbookViewId="0">
      <selection activeCell="E11" sqref="E11"/>
    </sheetView>
  </sheetViews>
  <sheetFormatPr defaultRowHeight="15" x14ac:dyDescent="0.25"/>
  <cols>
    <col min="1" max="1" width="52.28515625" customWidth="1"/>
    <col min="2" max="2" width="38.7109375" customWidth="1"/>
    <col min="3" max="3" width="34" customWidth="1"/>
  </cols>
  <sheetData>
    <row r="1" spans="1:3" x14ac:dyDescent="0.25">
      <c r="A1" s="101" t="s">
        <v>53</v>
      </c>
    </row>
    <row r="2" spans="1:3" x14ac:dyDescent="0.25">
      <c r="A2" s="131" t="s">
        <v>54</v>
      </c>
      <c r="B2" s="131" t="s">
        <v>55</v>
      </c>
      <c r="C2" s="103" t="s">
        <v>66</v>
      </c>
    </row>
    <row r="3" spans="1:3" x14ac:dyDescent="0.25">
      <c r="A3" s="212" t="s">
        <v>57</v>
      </c>
      <c r="B3" s="213"/>
      <c r="C3" s="214"/>
    </row>
    <row r="4" spans="1:3" ht="75" x14ac:dyDescent="0.25">
      <c r="A4" s="137" t="s">
        <v>58</v>
      </c>
      <c r="B4" s="169">
        <f>'3a'!I9*1000000</f>
        <v>20726666.666666668</v>
      </c>
      <c r="C4" s="170">
        <f>B4*4.2</f>
        <v>87052000.000000015</v>
      </c>
    </row>
    <row r="5" spans="1:3" ht="90" x14ac:dyDescent="0.25">
      <c r="A5" s="137" t="s">
        <v>59</v>
      </c>
      <c r="B5" s="169">
        <f>'4e'!I24*1000000</f>
        <v>50018247.619047627</v>
      </c>
      <c r="C5" s="170">
        <f t="shared" ref="C5:C11" si="0">B5*4.2</f>
        <v>210076640.00000003</v>
      </c>
    </row>
    <row r="6" spans="1:3" ht="45" x14ac:dyDescent="0.25">
      <c r="A6" s="137" t="s">
        <v>60</v>
      </c>
      <c r="B6" s="169">
        <f>'7b'!I17*1000000</f>
        <v>8503571.4285714291</v>
      </c>
      <c r="C6" s="170">
        <f t="shared" si="0"/>
        <v>35715000.000000007</v>
      </c>
    </row>
    <row r="7" spans="1:3" x14ac:dyDescent="0.25">
      <c r="A7" s="215" t="s">
        <v>56</v>
      </c>
      <c r="B7" s="216"/>
      <c r="C7" s="214"/>
    </row>
    <row r="8" spans="1:3" ht="45" x14ac:dyDescent="0.25">
      <c r="A8" s="136" t="s">
        <v>61</v>
      </c>
      <c r="B8" s="169">
        <v>5000000</v>
      </c>
      <c r="C8" s="170">
        <f t="shared" si="0"/>
        <v>21000000</v>
      </c>
    </row>
    <row r="9" spans="1:3" ht="60" x14ac:dyDescent="0.25">
      <c r="A9" s="136" t="s">
        <v>62</v>
      </c>
      <c r="B9" s="169">
        <v>15000000</v>
      </c>
      <c r="C9" s="170">
        <f t="shared" si="0"/>
        <v>63000000</v>
      </c>
    </row>
    <row r="10" spans="1:3" ht="60" x14ac:dyDescent="0.25">
      <c r="A10" s="136" t="s">
        <v>63</v>
      </c>
      <c r="B10" s="169">
        <v>7800000</v>
      </c>
      <c r="C10" s="170">
        <f t="shared" si="0"/>
        <v>32760000</v>
      </c>
    </row>
    <row r="11" spans="1:3" ht="135" x14ac:dyDescent="0.25">
      <c r="A11" s="136" t="s">
        <v>64</v>
      </c>
      <c r="B11" s="169">
        <v>3400000</v>
      </c>
      <c r="C11" s="170">
        <f t="shared" si="0"/>
        <v>14280000</v>
      </c>
    </row>
    <row r="12" spans="1:3" x14ac:dyDescent="0.25">
      <c r="A12" s="103" t="s">
        <v>25</v>
      </c>
      <c r="B12" s="104">
        <f>SUM(B4:B11)</f>
        <v>110448485.71428573</v>
      </c>
      <c r="C12" s="153">
        <f>SUM(C4:C11)</f>
        <v>463883640.00000006</v>
      </c>
    </row>
    <row r="14" spans="1:3" x14ac:dyDescent="0.25">
      <c r="B14" s="171">
        <f>109100000-(B4+B5+B6)</f>
        <v>29851514.285714269</v>
      </c>
      <c r="C14" s="171">
        <f>458220000-(C4+C5+C6)</f>
        <v>125376359.99999994</v>
      </c>
    </row>
  </sheetData>
  <mergeCells count="2">
    <mergeCell ref="A3:C3"/>
    <mergeCell ref="A7:C7"/>
  </mergeCells>
  <pageMargins left="0.19685039370078741" right="0.31496062992125984" top="0.15748031496062992" bottom="0.15748031496062992" header="0.11811023622047245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90" zoomScaleNormal="90" workbookViewId="0">
      <selection activeCell="A7" sqref="A7"/>
    </sheetView>
  </sheetViews>
  <sheetFormatPr defaultRowHeight="15" x14ac:dyDescent="0.25"/>
  <cols>
    <col min="1" max="1" width="31.140625" customWidth="1"/>
    <col min="2" max="2" width="51.42578125" customWidth="1"/>
    <col min="3" max="3" width="27" customWidth="1"/>
    <col min="4" max="4" width="25.140625" customWidth="1"/>
    <col min="5" max="5" width="35" customWidth="1"/>
    <col min="6" max="6" width="10.5703125" customWidth="1"/>
    <col min="7" max="8" width="10.42578125" customWidth="1"/>
  </cols>
  <sheetData>
    <row r="1" spans="1:8" x14ac:dyDescent="0.25">
      <c r="A1" s="30" t="s">
        <v>24</v>
      </c>
    </row>
    <row r="2" spans="1:8" x14ac:dyDescent="0.25">
      <c r="A2" s="21" t="s">
        <v>26</v>
      </c>
    </row>
    <row r="3" spans="1:8" x14ac:dyDescent="0.25">
      <c r="A3" s="22" t="s">
        <v>3</v>
      </c>
      <c r="B3" s="22" t="s">
        <v>0</v>
      </c>
      <c r="C3" s="22" t="s">
        <v>1</v>
      </c>
      <c r="D3" s="22" t="s">
        <v>2</v>
      </c>
      <c r="E3" s="27" t="s">
        <v>28</v>
      </c>
    </row>
    <row r="4" spans="1:8" x14ac:dyDescent="0.25">
      <c r="A4" s="62" t="s">
        <v>9</v>
      </c>
      <c r="B4" s="62" t="s">
        <v>15</v>
      </c>
      <c r="C4" s="63">
        <v>63</v>
      </c>
      <c r="D4" s="64" t="s">
        <v>4</v>
      </c>
      <c r="E4" s="63">
        <f>C4*60%</f>
        <v>37.799999999999997</v>
      </c>
      <c r="F4" t="s">
        <v>39</v>
      </c>
    </row>
    <row r="5" spans="1:8" x14ac:dyDescent="0.25">
      <c r="A5" s="62" t="s">
        <v>11</v>
      </c>
      <c r="B5" s="62" t="s">
        <v>12</v>
      </c>
      <c r="C5" s="63">
        <v>5</v>
      </c>
      <c r="D5" s="64" t="s">
        <v>4</v>
      </c>
      <c r="E5" s="63">
        <f t="shared" ref="E5" si="0">C5*60%</f>
        <v>3</v>
      </c>
      <c r="F5" t="s">
        <v>40</v>
      </c>
    </row>
    <row r="6" spans="1:8" ht="60" x14ac:dyDescent="0.25">
      <c r="A6" s="62" t="s">
        <v>31</v>
      </c>
      <c r="B6" s="62" t="s">
        <v>35</v>
      </c>
      <c r="C6" s="63">
        <v>24</v>
      </c>
      <c r="D6" s="64" t="s">
        <v>4</v>
      </c>
      <c r="E6" s="63">
        <v>24</v>
      </c>
      <c r="F6" s="54"/>
      <c r="G6" s="55"/>
    </row>
    <row r="7" spans="1:8" ht="30" x14ac:dyDescent="0.25">
      <c r="A7" s="62" t="s">
        <v>31</v>
      </c>
      <c r="B7" s="62" t="s">
        <v>34</v>
      </c>
      <c r="C7" s="63">
        <v>16</v>
      </c>
      <c r="D7" s="64" t="s">
        <v>4</v>
      </c>
      <c r="E7" s="63">
        <f>C7*60%</f>
        <v>9.6</v>
      </c>
      <c r="F7" s="56"/>
      <c r="G7" s="57"/>
    </row>
    <row r="8" spans="1:8" x14ac:dyDescent="0.25">
      <c r="B8" s="31" t="s">
        <v>25</v>
      </c>
      <c r="C8" s="28">
        <f>SUM(C4:C7)</f>
        <v>108</v>
      </c>
      <c r="D8" s="32"/>
      <c r="E8" s="28">
        <f>SUM(E4:E7)</f>
        <v>74.399999999999991</v>
      </c>
      <c r="F8" s="57"/>
      <c r="G8" s="57"/>
    </row>
    <row r="9" spans="1:8" x14ac:dyDescent="0.25">
      <c r="A9" s="21" t="s">
        <v>16</v>
      </c>
      <c r="F9" s="57"/>
      <c r="G9" s="57"/>
    </row>
    <row r="10" spans="1:8" x14ac:dyDescent="0.25">
      <c r="A10" s="22" t="s">
        <v>3</v>
      </c>
      <c r="B10" s="22" t="s">
        <v>0</v>
      </c>
      <c r="C10" s="22" t="s">
        <v>1</v>
      </c>
      <c r="D10" s="22" t="s">
        <v>2</v>
      </c>
      <c r="E10" s="27" t="s">
        <v>28</v>
      </c>
      <c r="F10" s="57"/>
      <c r="G10" s="57"/>
    </row>
    <row r="11" spans="1:8" ht="30" x14ac:dyDescent="0.25">
      <c r="A11" s="43" t="s">
        <v>11</v>
      </c>
      <c r="B11" s="37" t="s">
        <v>18</v>
      </c>
      <c r="C11" s="16">
        <v>3.8</v>
      </c>
      <c r="D11" s="17" t="s">
        <v>17</v>
      </c>
      <c r="E11" s="17">
        <f>60%*C11</f>
        <v>2.2799999999999998</v>
      </c>
      <c r="F11" s="57"/>
      <c r="G11" s="57"/>
    </row>
    <row r="12" spans="1:8" ht="51.75" customHeight="1" x14ac:dyDescent="0.25">
      <c r="A12" s="49" t="s">
        <v>30</v>
      </c>
      <c r="B12" s="38" t="s">
        <v>33</v>
      </c>
      <c r="C12" s="33">
        <v>0</v>
      </c>
      <c r="D12" s="34" t="s">
        <v>17</v>
      </c>
      <c r="E12" s="34">
        <f>C12*60%</f>
        <v>0</v>
      </c>
      <c r="F12" s="58"/>
      <c r="G12" s="59"/>
      <c r="H12" s="36"/>
    </row>
    <row r="13" spans="1:8" ht="31.5" customHeight="1" x14ac:dyDescent="0.25">
      <c r="A13" s="73" t="s">
        <v>19</v>
      </c>
      <c r="B13" s="74" t="s">
        <v>29</v>
      </c>
      <c r="C13" s="75">
        <v>1</v>
      </c>
      <c r="D13" s="76" t="s">
        <v>17</v>
      </c>
      <c r="E13" s="76">
        <v>0.6</v>
      </c>
      <c r="F13" s="60"/>
      <c r="G13" s="61"/>
      <c r="H13" s="35"/>
    </row>
    <row r="14" spans="1:8" x14ac:dyDescent="0.25">
      <c r="A14" s="50" t="s">
        <v>19</v>
      </c>
      <c r="B14" s="39" t="s">
        <v>32</v>
      </c>
      <c r="C14" s="16">
        <v>12</v>
      </c>
      <c r="D14" s="17" t="s">
        <v>17</v>
      </c>
      <c r="E14" s="17">
        <f>60%*C14</f>
        <v>7.1999999999999993</v>
      </c>
      <c r="F14" s="59"/>
      <c r="G14" s="57"/>
    </row>
    <row r="15" spans="1:8" x14ac:dyDescent="0.25">
      <c r="B15" s="32" t="s">
        <v>25</v>
      </c>
      <c r="C15" s="28">
        <f>SUM(C11:C14)</f>
        <v>16.8</v>
      </c>
      <c r="D15" s="32"/>
      <c r="E15" s="28">
        <f>SUM(E11:E14)</f>
        <v>10.079999999999998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Alokacja wg RPO</vt:lpstr>
      <vt:lpstr>3a</vt:lpstr>
      <vt:lpstr>4e</vt:lpstr>
      <vt:lpstr>7b</vt:lpstr>
      <vt:lpstr>suma kontrolna</vt:lpstr>
      <vt:lpstr>7.3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Piotr;Damian Róż</dc:creator>
  <cp:lastModifiedBy>Magda Maik</cp:lastModifiedBy>
  <cp:lastPrinted>2015-03-23T12:52:30Z</cp:lastPrinted>
  <dcterms:created xsi:type="dcterms:W3CDTF">2014-04-03T08:35:48Z</dcterms:created>
  <dcterms:modified xsi:type="dcterms:W3CDTF">2015-04-29T08:48:23Z</dcterms:modified>
</cp:coreProperties>
</file>